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65476" windowWidth="13275" windowHeight="7005" tabRatio="440" activeTab="0"/>
  </bookViews>
  <sheets>
    <sheet name="5" sheetId="1" r:id="rId1"/>
    <sheet name="6" sheetId="2" r:id="rId2"/>
    <sheet name="7" sheetId="3" r:id="rId3"/>
    <sheet name="Лист1" sheetId="4" r:id="rId4"/>
  </sheets>
  <definedNames>
    <definedName name="_xlnm.Print_Titles" localSheetId="0">'5'!$9:$12</definedName>
    <definedName name="_xlnm.Print_Titles" localSheetId="1">'6'!$10:$11</definedName>
    <definedName name="_xlnm.Print_Titles" localSheetId="2">'7'!$9:$10</definedName>
    <definedName name="_xlnm.Print_Area" localSheetId="0">'5'!$A$1:$F$38</definedName>
    <definedName name="_xlnm.Print_Area" localSheetId="1">'6'!$A$1:$I$230</definedName>
    <definedName name="_xlnm.Print_Area" localSheetId="2">'7'!$A$1:$I$200</definedName>
  </definedNames>
  <calcPr fullCalcOnLoad="1"/>
</workbook>
</file>

<file path=xl/sharedStrings.xml><?xml version="1.0" encoding="utf-8"?>
<sst xmlns="http://schemas.openxmlformats.org/spreadsheetml/2006/main" count="1805" uniqueCount="264">
  <si>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</si>
  <si>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</si>
  <si>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</si>
  <si>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</si>
  <si>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</si>
  <si>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</si>
  <si>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</si>
  <si>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Ведомственная структура расходов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</si>
  <si>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</si>
  <si>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</si>
  <si>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</si>
  <si>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</si>
  <si>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</si>
  <si>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</si>
  <si>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</si>
  <si>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</si>
  <si>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</si>
  <si>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</si>
  <si>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</si>
  <si>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</si>
  <si>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</si>
  <si>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</si>
  <si>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</si>
  <si>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</si>
  <si>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</si>
  <si>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>Мероприятия в области строительства, архитектуры и градостроительства</t>
  </si>
  <si>
    <t>Пенсионное обеспечение</t>
  </si>
  <si>
    <t>Администрация МО "Усть-Лужское сельское поселение"</t>
  </si>
  <si>
    <t>Другие вопросы в области культуры, кинематографии</t>
  </si>
  <si>
    <t>Социальная политика</t>
  </si>
  <si>
    <t>Доплаты к пенсиям, дополнительное пенсионное обеспечение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</si>
  <si>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</si>
  <si>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</si>
  <si>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</si>
  <si>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</si>
  <si>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</si>
  <si>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</si>
  <si>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</si>
  <si>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</si>
  <si>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</si>
  <si>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</si>
  <si>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</si>
  <si>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</si>
  <si>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</si>
  <si>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</si>
  <si>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</si>
  <si>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</si>
  <si>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</si>
  <si>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</si>
  <si>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</si>
  <si>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ГРБС</t>
  </si>
  <si>
    <t>Формирование земельных участков (кадастровая съёмка)</t>
  </si>
  <si>
    <t>Дорожное хозяйство</t>
  </si>
  <si>
    <t>Обеспечение проведения выборов и референдумов</t>
  </si>
  <si>
    <t>07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</si>
  <si>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</si>
  <si>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</si>
  <si>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</si>
  <si>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</si>
  <si>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Обеспечение деятельности главы администрации</t>
  </si>
  <si>
    <t>Обеспечение дятельности аппаратов органов местного самоуправления</t>
  </si>
  <si>
    <t>Расходы на выплаты по оплате труда органов местного самоуправления</t>
  </si>
  <si>
    <t>Непрограммные расходы органов местного самоуправления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</si>
  <si>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</si>
  <si>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 xml:space="preserve">Резервный фонд  администрации </t>
  </si>
  <si>
    <t>870</t>
  </si>
  <si>
    <t>Ежегодный членский взнос в Ассоциацию "Совет муниципальных образований Ленинградской области"</t>
  </si>
  <si>
    <t>Информационное обеспечение деятельности органов местного самоуправления</t>
  </si>
  <si>
    <t>Мероприятия по приёму делегаций, официальных встреч и приёмов</t>
  </si>
  <si>
    <t>Формирование архивов</t>
  </si>
  <si>
    <t>Дорожное хозяйство (дорожные фонды)</t>
  </si>
  <si>
    <t>Разработка генерального плана поселения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</si>
  <si>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</si>
  <si>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</si>
  <si>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</si>
  <si>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Уборка несанкционированных свалок</t>
  </si>
  <si>
    <t>Обеспечение деятельности дома культуры</t>
  </si>
  <si>
    <t>Обеспечение деятельности библиотеки</t>
  </si>
  <si>
    <t>Мероприятия в сфере культуры</t>
  </si>
  <si>
    <t>Иные пенсии, социальные доплаты к пенсиям</t>
  </si>
  <si>
    <t>312</t>
  </si>
  <si>
    <t>Обеспечение дятельности органов местного самоуправления</t>
  </si>
  <si>
    <t xml:space="preserve">Непрограммные расходы </t>
  </si>
  <si>
    <t>Уплата прочих налогов, сборов и иных платежей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</si>
  <si>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</si>
  <si>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</si>
  <si>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 ) органов</t>
  </si>
  <si>
    <t>86 4 00 00000</t>
  </si>
  <si>
    <t>86 4 01 00120</t>
  </si>
  <si>
    <t>86 4 01 02830</t>
  </si>
  <si>
    <t>86 0 00 00000</t>
  </si>
  <si>
    <t>86 3 01 00100</t>
  </si>
  <si>
    <t>86 3 00 00000</t>
  </si>
  <si>
    <t>86 4 01 00100</t>
  </si>
  <si>
    <t>87 0 00 00000</t>
  </si>
  <si>
    <t>87 9 00 00000</t>
  </si>
  <si>
    <t>87 9 01 80020</t>
  </si>
  <si>
    <t>87 9 01 00090</t>
  </si>
  <si>
    <t>87 9 01 80030</t>
  </si>
  <si>
    <t>87 9 01 80040</t>
  </si>
  <si>
    <t>87 9 01 80060</t>
  </si>
  <si>
    <t>87 9 01 80070</t>
  </si>
  <si>
    <t>87 9 01 80080</t>
  </si>
  <si>
    <t>87 9 01 80390</t>
  </si>
  <si>
    <t>87 9 01 80300</t>
  </si>
  <si>
    <t>87 9 01 71340</t>
  </si>
  <si>
    <t>87 9 01 02850</t>
  </si>
  <si>
    <t>87 9 01 51180</t>
  </si>
  <si>
    <t>Муниципальная программа МО "Усть-Лужское сельское поселение" "Защита населения и территории от ЧС, обеспечение пожарной безопасности и безопасности людей на водных объетах"</t>
  </si>
  <si>
    <t>44 0 00 00000</t>
  </si>
  <si>
    <t>44 1 00 00000</t>
  </si>
  <si>
    <t>44 1 01 00000</t>
  </si>
  <si>
    <t>87 9 01 00000</t>
  </si>
  <si>
    <t>87 9 01 80280</t>
  </si>
  <si>
    <t>87 9 01 80310</t>
  </si>
  <si>
    <t>Взносы в фонд капитального ремонта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</si>
  <si>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</si>
  <si>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Основные мероприятия: обеспечение деятельности дома культуры</t>
  </si>
  <si>
    <t>45 0 00  00000</t>
  </si>
  <si>
    <t>45 1 00  00000</t>
  </si>
  <si>
    <t>45 1 01  00000</t>
  </si>
  <si>
    <t>45 1 01  80210</t>
  </si>
  <si>
    <t>Муниципальная программа "Развитие культуры и спорта на территории МО "Усть-Лужское сельское поселение"</t>
  </si>
  <si>
    <t>45 2 00  00000</t>
  </si>
  <si>
    <t>Основные мероприятия: обеспечение деятельности библиотеки</t>
  </si>
  <si>
    <t>45 2 01  00000</t>
  </si>
  <si>
    <t>45 2 01  80230</t>
  </si>
  <si>
    <t xml:space="preserve">Другие вопросы в области культуры. Кинематографии, средства массовой информации </t>
  </si>
  <si>
    <t>45 3 00  00000</t>
  </si>
  <si>
    <t>45 3 01  00000</t>
  </si>
  <si>
    <t>45 3 01  80240</t>
  </si>
  <si>
    <t>Основные мероприятия: мероприятия в сфере культуры</t>
  </si>
  <si>
    <t>Подпрограмма  "Развитие физической культуры и спорта на территории Усть-Лжскго селького поселения" муниципальной программы "Развитие культуры и спорта на территории МО "Усть-Лужское сельское поселение"</t>
  </si>
  <si>
    <t>45 4 00  00000</t>
  </si>
  <si>
    <t>45 4 01  00000</t>
  </si>
  <si>
    <t>45 4 01  80370</t>
  </si>
  <si>
    <t>Основные мероприятия: Физкультурно-оздоровительная работа и спортивные мероприятия</t>
  </si>
  <si>
    <t>87 9 01 00410</t>
  </si>
  <si>
    <t>45 5 00  00000</t>
  </si>
  <si>
    <t>45 5 01  00000</t>
  </si>
  <si>
    <t>45 5 01  80240</t>
  </si>
  <si>
    <t>Подпрограмма  "Молодежь 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</si>
  <si>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45 5 01 80200</t>
  </si>
  <si>
    <t>Основные мероприятия: мероприятия в сфере культуры: содействие занятости, трудоустройство подростков</t>
  </si>
  <si>
    <t>45 5 01  80200</t>
  </si>
  <si>
    <t>Осуществление полномочий Российской Федерации , в области содействия занятости населения,трудоустройство подростков</t>
  </si>
  <si>
    <t>Расходы на выплаты персоналу казенных учреждений</t>
  </si>
  <si>
    <t>44 1 01 80100</t>
  </si>
  <si>
    <t>47 000 00000</t>
  </si>
  <si>
    <t>47 1 00 00000</t>
  </si>
  <si>
    <t>47 1 01 00000</t>
  </si>
  <si>
    <t>47 1 01 80450</t>
  </si>
  <si>
    <t>47 2 00 00000</t>
  </si>
  <si>
    <t>47 2 01 00000</t>
  </si>
  <si>
    <t>47 2 01 80460</t>
  </si>
  <si>
    <t xml:space="preserve"> Муниципальная программа "Благоустройство территории МО"Усть-Лужское сельское поселение" Кингисеппского района ЛО на 2017-2019 годы"</t>
  </si>
  <si>
    <t>Основные мероприятия: обеспечение содержания уличного освещения</t>
  </si>
  <si>
    <t>Основные мероприятия: содержание мест захоронения</t>
  </si>
  <si>
    <t>Основные мероприятия: мероприятия по благоустройству поселения</t>
  </si>
  <si>
    <t>Основные мероприятия: уборка несанкционированных свалок</t>
  </si>
  <si>
    <t>Основные мероприятия: охрана строящихся КОС</t>
  </si>
  <si>
    <t>47 3 01 80450</t>
  </si>
  <si>
    <t>47 3 00 00000</t>
  </si>
  <si>
    <t>47 3 01 00000</t>
  </si>
  <si>
    <t>Основные мероприятия: разработка проекта организации дорожного движения на территории МО (Квартал Остров)"</t>
  </si>
  <si>
    <t>Подпрограмма «Повышение безопасности движения»</t>
  </si>
  <si>
    <t>Обеспечение деятельности органов местного самоуправления</t>
  </si>
  <si>
    <t>86 4 01 00000</t>
  </si>
  <si>
    <t>Непрограммые расходы</t>
  </si>
  <si>
    <t>86 3 01 00000</t>
  </si>
  <si>
    <t>Подпрограмма  "Молодежь  Усть-Лужского сельского поселения" муниципальной программы "Развитие культуры и спорта на территории МО "Усть-Лужское сельское поселение"</t>
  </si>
  <si>
    <t xml:space="preserve">Непрограммные расходы органов </t>
  </si>
  <si>
    <t>45 000  00000</t>
  </si>
  <si>
    <t>Приложение 5</t>
  </si>
  <si>
    <t>к решению Совета Депутатов</t>
  </si>
  <si>
    <t xml:space="preserve">МО "Усть-Лужское сельское </t>
  </si>
  <si>
    <t>поселение"</t>
  </si>
  <si>
    <t>Приложение 6</t>
  </si>
  <si>
    <t>87 9 01 80090</t>
  </si>
  <si>
    <t>Мероприятия в области ГО и ЧС</t>
  </si>
  <si>
    <t>Мероприятия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</si>
  <si>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Обеспечение начисления платы за найм и доставка квитанций</t>
  </si>
  <si>
    <t>Содержание и ремонт объектов коммунального хозяйства</t>
  </si>
  <si>
    <t>Охрана строящихся КОС</t>
  </si>
  <si>
    <t>49 0 00 00000</t>
  </si>
  <si>
    <t>49 1 00 00000</t>
  </si>
  <si>
    <t>49 1 05 00000</t>
  </si>
  <si>
    <t>49 1 05 80430</t>
  </si>
  <si>
    <t>49 1 02 00000</t>
  </si>
  <si>
    <t>49 1 02 80140</t>
  </si>
  <si>
    <t>49 1 06 00000</t>
  </si>
  <si>
    <t>49 1 06 80470</t>
  </si>
  <si>
    <t>49 1 01 00000</t>
  </si>
  <si>
    <t>49 1 01 80150</t>
  </si>
  <si>
    <t>49 1 03 00000</t>
  </si>
  <si>
    <t>49 1 03 80160</t>
  </si>
  <si>
    <t>49 1 04 00000</t>
  </si>
  <si>
    <t>49 1 04 80190</t>
  </si>
  <si>
    <t>49 1 07 00000</t>
  </si>
  <si>
    <t>49 1 07 80170</t>
  </si>
  <si>
    <t>Подпрограмма  "Сохранение и развитие культурно - досуговой деятельности в Усть-Лужском сельском Доме Культуры "</t>
  </si>
  <si>
    <t>Подпрограмма  "Сохранение и развитие библиотечно - информационной и  культурно - досуговой деятельности Усть-Лужской сельской библиотеки"</t>
  </si>
  <si>
    <t>Подпрограмма  "Поддержка в сфере культуры на территории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</si>
  <si>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Основные мероприятия: Обеспечение пожарной безопасности,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</si>
  <si>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>87 9 01 80350</t>
  </si>
  <si>
    <t>87 9 01 70360</t>
  </si>
  <si>
    <t>Выплаты стимулирующего характера работникам муниципальных учреждений культуры Ленинградской в рамках реализации государственной программы Ленинградской области  «Развитие культуры в Ленинградской области</t>
  </si>
  <si>
    <t>47 4 00 00000</t>
  </si>
  <si>
    <t>47 4 01 00000</t>
  </si>
  <si>
    <t>47 4 01 70140</t>
  </si>
  <si>
    <t>Подпрограмма "Капитальный ремонт и ремонт автомобильных дорог общего пользования местного значения"</t>
  </si>
  <si>
    <t>Основные мероприятия: Капитальный ремонт и ремонт автомобильных дорог общего пользования местного значения</t>
  </si>
  <si>
    <t xml:space="preserve"> Капитальный ремонт и ремонт автомобильных дорог общего пользования местного значения</t>
  </si>
  <si>
    <t>45 1 01  s0360</t>
  </si>
  <si>
    <t>Софинсирование мероприятий на обеспечение стимулирующих выплат работникам муниципальных учреждений культуры ЛО.</t>
  </si>
  <si>
    <t>45 2 01  s0360</t>
  </si>
  <si>
    <t>87 9 01 80050</t>
  </si>
  <si>
    <t>Техническая инвентаризация и паспортизация объектов муниципальной собственности</t>
  </si>
  <si>
    <t>850</t>
  </si>
  <si>
    <t>47 4 01 s0140</t>
  </si>
  <si>
    <t>Софинансирование мероприятий на капитальный ремонт и ремонт автомобильных дорог общего пользования местного значения</t>
  </si>
  <si>
    <t>87 9 01 80370</t>
  </si>
  <si>
    <t>87 9 01 80240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</si>
  <si>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</si>
  <si>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</si>
  <si>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</si>
  <si>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 xml:space="preserve">Реализация непрограммных направлений расходов органов местного самоуправления </t>
  </si>
  <si>
    <t>Оценка и оформление земельных участков, объектов недвижимости</t>
  </si>
  <si>
    <t>Расходы на исполнение полномочий старост</t>
  </si>
  <si>
    <t>Иные межбюджетные трансферты на осуществление передаваемых полномочий по решению вопросов местного значения, связанных с исполнением частичных функций пост.51 ЖК РФ</t>
  </si>
  <si>
    <t>Другие вопросы в области национальной безопасности и правоохранительной деятельности</t>
  </si>
  <si>
    <t>14</t>
  </si>
  <si>
    <t>Подпрограмма "Защита населения и территории от ЧС, обеспечение пожарной безопасности и безопасности людей на водных объетах"</t>
  </si>
  <si>
    <t>Подпрограмма "Содержание автомобильных дорог общего пользования местного значения"</t>
  </si>
  <si>
    <t>Основные мероприятия: содержанию дорог (уборка снега)</t>
  </si>
  <si>
    <t>Подпрограмма "Поддержание существующей сети автомобильных дорог общего пользования местного значения"</t>
  </si>
  <si>
    <t>Основные мероприятия: ремонт автомобильных дорог общего пользования местного значения  и дворовых территорий многоквартирных домов, проездов к дворовым территориям многоквартирных домов населённого пункта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</si>
  <si>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(средства дорожного фонда)</t>
  </si>
  <si>
    <t>Ведение паспортного регистрационного учёта граждан</t>
  </si>
  <si>
    <t>Основные мероприятия: Содержание и ремонт объектов коммунального хозяйства</t>
  </si>
  <si>
    <t>Озеленение сельских территорий</t>
  </si>
  <si>
    <t>49 1 03 80180</t>
  </si>
  <si>
    <t>Ремонт объектов жилищного фонда</t>
  </si>
  <si>
    <t>49 1 05 80130</t>
  </si>
  <si>
    <t>Подпрограмма  "Развитие музея Водской культуры "</t>
  </si>
  <si>
    <t>Основные мероприятия: обеспечение деятельности музея</t>
  </si>
  <si>
    <t>Обеспечение деятельности музея</t>
  </si>
  <si>
    <t>45 6 01 80220</t>
  </si>
  <si>
    <t>муниципального образования  "Усть-Лужское сельское поселение"  на очередной финансовый год 2018 год и на плановый период 2019-2020 годы.</t>
  </si>
  <si>
    <t>Основные мероприятия:Мероприятия по содержанию и ремонту муниципального жилого фонда</t>
  </si>
  <si>
    <t>45 6 00 80220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</si>
  <si>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 ». </t>
  </si>
  <si>
    <t>48 1 00 00000</t>
  </si>
  <si>
    <t>Софинансирование мероприятий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</si>
  <si>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области». </t>
  </si>
  <si>
    <t>Приложение 7</t>
  </si>
  <si>
    <t>45 6 01 s0360</t>
  </si>
  <si>
    <t>45 2 01 s0360</t>
  </si>
  <si>
    <t>Распределение бюджетных ассигнований по разделам, подразделам классификации расходов бюджета МО "Усть-Лужское сельское поселение" на 2018 год и плановый период 2019-2020 годы.</t>
  </si>
  <si>
    <t>Распределение бюджетных ассигнований по целевым статьям(муниципальным программам и непрограммным направлениям деятельности), группам и подгруппам видов расходов, разделам и поразделам классификации расховов бюджета МОУ-Л на 2018 годи на плновый период 2019-2020 мгодов</t>
  </si>
  <si>
    <t>от 13.12.2017 года № 225</t>
  </si>
  <si>
    <t>48 1 06 S0880</t>
  </si>
  <si>
    <t>48 1 06 00000</t>
  </si>
  <si>
    <t xml:space="preserve"> Муниципальная программа«Развитие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2017-2019 годы» 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</si>
</sst>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?"/>
    <numFmt numFmtId="196" formatCode="#,##0.000"/>
    <numFmt numFmtId="197" formatCode="#,##0.0000"/>
  </numFmts>
  <fonts count="65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4"/>
      <name val="Times New Roman"/>
      <family val="1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 Cyr"/>
      <family val="0"/>
    </font>
    <font>
      <i/>
      <sz val="10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4" borderId="1" applyNumberFormat="0" applyAlignment="0" applyProtection="0"/>
    <xf numFmtId="0" fontId="51" fillId="25" borderId="2" applyNumberFormat="0" applyAlignment="0" applyProtection="0"/>
    <xf numFmtId="0" fontId="52" fillId="25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6" borderId="7" applyNumberFormat="0" applyAlignment="0" applyProtection="0"/>
    <xf numFmtId="0" fontId="3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0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189" fontId="8" fillId="0" borderId="10" xfId="0" applyNumberFormat="1" applyFont="1" applyFill="1" applyBorder="1" applyAlignment="1">
      <alignment horizontal="right" wrapText="1"/>
    </xf>
    <xf numFmtId="189" fontId="7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189" fontId="7" fillId="0" borderId="11" xfId="0" applyNumberFormat="1" applyFont="1" applyFill="1" applyBorder="1" applyAlignment="1">
      <alignment horizontal="right" wrapText="1"/>
    </xf>
    <xf numFmtId="0" fontId="8" fillId="0" borderId="12" xfId="0" applyFont="1" applyFill="1" applyBorder="1" applyAlignment="1">
      <alignment wrapText="1"/>
    </xf>
    <xf numFmtId="189" fontId="0" fillId="0" borderId="0" xfId="0" applyNumberFormat="1" applyFill="1" applyAlignment="1">
      <alignment/>
    </xf>
    <xf numFmtId="0" fontId="61" fillId="0" borderId="0" xfId="0" applyFont="1" applyFill="1" applyAlignment="1">
      <alignment/>
    </xf>
    <xf numFmtId="194" fontId="61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9" fontId="0" fillId="0" borderId="12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189" fontId="10" fillId="0" borderId="12" xfId="0" applyNumberFormat="1" applyFont="1" applyFill="1" applyBorder="1" applyAlignment="1">
      <alignment horizontal="right" wrapText="1"/>
    </xf>
    <xf numFmtId="0" fontId="62" fillId="0" borderId="0" xfId="0" applyFont="1" applyFill="1" applyAlignment="1">
      <alignment/>
    </xf>
    <xf numFmtId="0" fontId="26" fillId="0" borderId="12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189" fontId="2" fillId="0" borderId="12" xfId="0" applyNumberFormat="1" applyFont="1" applyFill="1" applyBorder="1" applyAlignment="1">
      <alignment horizontal="right" wrapText="1"/>
    </xf>
    <xf numFmtId="0" fontId="21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 wrapText="1"/>
    </xf>
    <xf numFmtId="0" fontId="2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3" fontId="5" fillId="0" borderId="12" xfId="0" applyNumberFormat="1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left" vertical="top" wrapText="1"/>
    </xf>
    <xf numFmtId="0" fontId="6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12" xfId="0" applyNumberForma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189" fontId="0" fillId="0" borderId="12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wrapText="1"/>
    </xf>
    <xf numFmtId="189" fontId="0" fillId="0" borderId="12" xfId="0" applyNumberFormat="1" applyFont="1" applyFill="1" applyBorder="1" applyAlignment="1">
      <alignment horizontal="right" wrapText="1"/>
    </xf>
    <xf numFmtId="189" fontId="5" fillId="0" borderId="12" xfId="0" applyNumberFormat="1" applyFont="1" applyFill="1" applyBorder="1" applyAlignment="1">
      <alignment horizontal="right" wrapText="1"/>
    </xf>
    <xf numFmtId="0" fontId="25" fillId="0" borderId="12" xfId="0" applyFont="1" applyFill="1" applyBorder="1" applyAlignment="1">
      <alignment horizontal="center" wrapText="1"/>
    </xf>
    <xf numFmtId="49" fontId="25" fillId="0" borderId="12" xfId="0" applyNumberFormat="1" applyFont="1" applyFill="1" applyBorder="1" applyAlignment="1">
      <alignment horizontal="center" wrapText="1"/>
    </xf>
    <xf numFmtId="189" fontId="25" fillId="0" borderId="12" xfId="0" applyNumberFormat="1" applyFont="1" applyFill="1" applyBorder="1" applyAlignment="1">
      <alignment horizontal="right" wrapText="1"/>
    </xf>
    <xf numFmtId="0" fontId="0" fillId="0" borderId="12" xfId="0" applyFill="1" applyBorder="1" applyAlignment="1">
      <alignment/>
    </xf>
    <xf numFmtId="0" fontId="24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49" fontId="16" fillId="0" borderId="12" xfId="0" applyNumberFormat="1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49" fontId="15" fillId="0" borderId="12" xfId="0" applyNumberFormat="1" applyFont="1" applyFill="1" applyBorder="1" applyAlignment="1">
      <alignment horizontal="center" wrapText="1"/>
    </xf>
    <xf numFmtId="189" fontId="15" fillId="0" borderId="12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0" fontId="10" fillId="0" borderId="12" xfId="0" applyFont="1" applyFill="1" applyBorder="1" applyAlignment="1">
      <alignment wrapText="1"/>
    </xf>
    <xf numFmtId="189" fontId="10" fillId="0" borderId="12" xfId="0" applyNumberFormat="1" applyFont="1" applyFill="1" applyBorder="1" applyAlignment="1">
      <alignment/>
    </xf>
    <xf numFmtId="189" fontId="11" fillId="0" borderId="12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189" fontId="12" fillId="0" borderId="12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189" fontId="5" fillId="0" borderId="12" xfId="0" applyNumberFormat="1" applyFont="1" applyFill="1" applyBorder="1" applyAlignment="1">
      <alignment horizontal="right" vertical="top" wrapText="1"/>
    </xf>
    <xf numFmtId="0" fontId="18" fillId="0" borderId="12" xfId="0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vertical="top" wrapText="1"/>
    </xf>
    <xf numFmtId="189" fontId="18" fillId="0" borderId="12" xfId="0" applyNumberFormat="1" applyFont="1" applyFill="1" applyBorder="1" applyAlignment="1">
      <alignment horizontal="right" vertical="top" wrapText="1"/>
    </xf>
    <xf numFmtId="49" fontId="18" fillId="0" borderId="12" xfId="0" applyNumberFormat="1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189" fontId="18" fillId="0" borderId="12" xfId="0" applyNumberFormat="1" applyFont="1" applyFill="1" applyBorder="1" applyAlignment="1">
      <alignment horizontal="right" wrapText="1"/>
    </xf>
    <xf numFmtId="49" fontId="14" fillId="0" borderId="12" xfId="0" applyNumberFormat="1" applyFont="1" applyFill="1" applyBorder="1" applyAlignment="1">
      <alignment horizontal="center" vertical="top" wrapText="1"/>
    </xf>
    <xf numFmtId="4" fontId="14" fillId="0" borderId="12" xfId="0" applyNumberFormat="1" applyFont="1" applyFill="1" applyBorder="1" applyAlignment="1">
      <alignment horizontal="right" wrapText="1"/>
    </xf>
    <xf numFmtId="4" fontId="5" fillId="0" borderId="12" xfId="0" applyNumberFormat="1" applyFont="1" applyFill="1" applyBorder="1" applyAlignment="1">
      <alignment horizontal="right" wrapText="1"/>
    </xf>
    <xf numFmtId="195" fontId="22" fillId="0" borderId="12" xfId="0" applyNumberFormat="1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31" borderId="0" xfId="0" applyFont="1" applyFill="1" applyBorder="1" applyAlignment="1">
      <alignment horizontal="right"/>
    </xf>
    <xf numFmtId="0" fontId="0" fillId="31" borderId="0" xfId="0" applyFill="1" applyAlignment="1">
      <alignment/>
    </xf>
    <xf numFmtId="49" fontId="0" fillId="31" borderId="0" xfId="0" applyNumberFormat="1" applyFill="1" applyAlignment="1">
      <alignment/>
    </xf>
    <xf numFmtId="0" fontId="61" fillId="31" borderId="0" xfId="0" applyFont="1" applyFill="1" applyAlignment="1">
      <alignment/>
    </xf>
    <xf numFmtId="0" fontId="17" fillId="31" borderId="0" xfId="0" applyFont="1" applyFill="1" applyBorder="1" applyAlignment="1">
      <alignment horizontal="right"/>
    </xf>
    <xf numFmtId="0" fontId="17" fillId="31" borderId="0" xfId="0" applyFont="1" applyFill="1" applyBorder="1" applyAlignment="1">
      <alignment/>
    </xf>
    <xf numFmtId="0" fontId="0" fillId="31" borderId="0" xfId="0" applyFill="1" applyBorder="1" applyAlignment="1">
      <alignment/>
    </xf>
    <xf numFmtId="0" fontId="0" fillId="31" borderId="0" xfId="0" applyFill="1" applyAlignment="1">
      <alignment horizontal="right"/>
    </xf>
    <xf numFmtId="0" fontId="0" fillId="31" borderId="13" xfId="0" applyFont="1" applyFill="1" applyBorder="1" applyAlignment="1">
      <alignment horizontal="center"/>
    </xf>
    <xf numFmtId="0" fontId="0" fillId="31" borderId="14" xfId="0" applyFont="1" applyFill="1" applyBorder="1" applyAlignment="1">
      <alignment horizontal="center"/>
    </xf>
    <xf numFmtId="0" fontId="0" fillId="31" borderId="12" xfId="0" applyFont="1" applyFill="1" applyBorder="1" applyAlignment="1">
      <alignment horizontal="center"/>
    </xf>
    <xf numFmtId="0" fontId="0" fillId="31" borderId="15" xfId="0" applyFont="1" applyFill="1" applyBorder="1" applyAlignment="1">
      <alignment horizontal="center"/>
    </xf>
    <xf numFmtId="0" fontId="0" fillId="31" borderId="16" xfId="0" applyFont="1" applyFill="1" applyBorder="1" applyAlignment="1">
      <alignment horizontal="center"/>
    </xf>
    <xf numFmtId="0" fontId="19" fillId="31" borderId="12" xfId="0" applyFont="1" applyFill="1" applyBorder="1" applyAlignment="1">
      <alignment wrapText="1"/>
    </xf>
    <xf numFmtId="0" fontId="10" fillId="31" borderId="12" xfId="0" applyFont="1" applyFill="1" applyBorder="1" applyAlignment="1">
      <alignment horizontal="center" wrapText="1"/>
    </xf>
    <xf numFmtId="0" fontId="11" fillId="31" borderId="12" xfId="0" applyFont="1" applyFill="1" applyBorder="1" applyAlignment="1">
      <alignment horizontal="center" wrapText="1"/>
    </xf>
    <xf numFmtId="189" fontId="10" fillId="31" borderId="12" xfId="0" applyNumberFormat="1" applyFont="1" applyFill="1" applyBorder="1" applyAlignment="1">
      <alignment horizontal="right" wrapText="1"/>
    </xf>
    <xf numFmtId="0" fontId="62" fillId="31" borderId="0" xfId="0" applyFont="1" applyFill="1" applyAlignment="1">
      <alignment/>
    </xf>
    <xf numFmtId="0" fontId="20" fillId="31" borderId="12" xfId="0" applyFont="1" applyFill="1" applyBorder="1" applyAlignment="1">
      <alignment wrapText="1"/>
    </xf>
    <xf numFmtId="0" fontId="2" fillId="31" borderId="12" xfId="0" applyFont="1" applyFill="1" applyBorder="1" applyAlignment="1">
      <alignment horizontal="center" wrapText="1"/>
    </xf>
    <xf numFmtId="49" fontId="15" fillId="31" borderId="12" xfId="0" applyNumberFormat="1" applyFont="1" applyFill="1" applyBorder="1" applyAlignment="1">
      <alignment horizontal="center" wrapText="1"/>
    </xf>
    <xf numFmtId="0" fontId="15" fillId="31" borderId="12" xfId="0" applyFont="1" applyFill="1" applyBorder="1" applyAlignment="1">
      <alignment horizontal="center" wrapText="1"/>
    </xf>
    <xf numFmtId="189" fontId="15" fillId="31" borderId="12" xfId="0" applyNumberFormat="1" applyFont="1" applyFill="1" applyBorder="1" applyAlignment="1">
      <alignment horizontal="right" wrapText="1"/>
    </xf>
    <xf numFmtId="4" fontId="0" fillId="31" borderId="0" xfId="0" applyNumberFormat="1" applyFill="1" applyAlignment="1">
      <alignment/>
    </xf>
    <xf numFmtId="49" fontId="10" fillId="31" borderId="12" xfId="0" applyNumberFormat="1" applyFont="1" applyFill="1" applyBorder="1" applyAlignment="1">
      <alignment horizontal="center" wrapText="1"/>
    </xf>
    <xf numFmtId="189" fontId="10" fillId="31" borderId="12" xfId="0" applyNumberFormat="1" applyFont="1" applyFill="1" applyBorder="1" applyAlignment="1">
      <alignment/>
    </xf>
    <xf numFmtId="0" fontId="21" fillId="31" borderId="12" xfId="0" applyFont="1" applyFill="1" applyBorder="1" applyAlignment="1">
      <alignment wrapText="1"/>
    </xf>
    <xf numFmtId="0" fontId="0" fillId="31" borderId="12" xfId="0" applyFont="1" applyFill="1" applyBorder="1" applyAlignment="1">
      <alignment horizontal="center" wrapText="1"/>
    </xf>
    <xf numFmtId="49" fontId="0" fillId="31" borderId="12" xfId="0" applyNumberFormat="1" applyFont="1" applyFill="1" applyBorder="1" applyAlignment="1">
      <alignment horizontal="center" wrapText="1"/>
    </xf>
    <xf numFmtId="189" fontId="11" fillId="31" borderId="12" xfId="0" applyNumberFormat="1" applyFont="1" applyFill="1" applyBorder="1" applyAlignment="1">
      <alignment/>
    </xf>
    <xf numFmtId="189" fontId="0" fillId="31" borderId="12" xfId="0" applyNumberFormat="1" applyFont="1" applyFill="1" applyBorder="1" applyAlignment="1">
      <alignment horizontal="right" wrapText="1"/>
    </xf>
    <xf numFmtId="0" fontId="22" fillId="31" borderId="12" xfId="0" applyFont="1" applyFill="1" applyBorder="1" applyAlignment="1">
      <alignment horizontal="left" vertical="center" wrapText="1"/>
    </xf>
    <xf numFmtId="49" fontId="0" fillId="31" borderId="12" xfId="0" applyNumberFormat="1" applyFont="1" applyFill="1" applyBorder="1" applyAlignment="1">
      <alignment horizontal="center" wrapText="1"/>
    </xf>
    <xf numFmtId="49" fontId="0" fillId="31" borderId="12" xfId="0" applyNumberFormat="1" applyFont="1" applyFill="1" applyBorder="1" applyAlignment="1">
      <alignment horizontal="center" wrapText="1"/>
    </xf>
    <xf numFmtId="0" fontId="0" fillId="31" borderId="12" xfId="0" applyFont="1" applyFill="1" applyBorder="1" applyAlignment="1">
      <alignment horizontal="center" wrapText="1"/>
    </xf>
    <xf numFmtId="0" fontId="22" fillId="31" borderId="12" xfId="0" applyFont="1" applyFill="1" applyBorder="1" applyAlignment="1">
      <alignment horizontal="left" vertical="top" wrapText="1"/>
    </xf>
    <xf numFmtId="49" fontId="12" fillId="31" borderId="12" xfId="0" applyNumberFormat="1" applyFont="1" applyFill="1" applyBorder="1" applyAlignment="1">
      <alignment horizontal="center" wrapText="1"/>
    </xf>
    <xf numFmtId="0" fontId="12" fillId="31" borderId="12" xfId="0" applyFont="1" applyFill="1" applyBorder="1" applyAlignment="1">
      <alignment horizontal="center" wrapText="1"/>
    </xf>
    <xf numFmtId="189" fontId="12" fillId="31" borderId="12" xfId="0" applyNumberFormat="1" applyFont="1" applyFill="1" applyBorder="1" applyAlignment="1">
      <alignment horizontal="right" wrapText="1"/>
    </xf>
    <xf numFmtId="49" fontId="5" fillId="31" borderId="12" xfId="0" applyNumberFormat="1" applyFont="1" applyFill="1" applyBorder="1" applyAlignment="1">
      <alignment horizontal="center" vertical="top" wrapText="1"/>
    </xf>
    <xf numFmtId="0" fontId="5" fillId="31" borderId="12" xfId="0" applyFont="1" applyFill="1" applyBorder="1" applyAlignment="1">
      <alignment horizontal="center" vertical="top" wrapText="1"/>
    </xf>
    <xf numFmtId="189" fontId="5" fillId="31" borderId="12" xfId="0" applyNumberFormat="1" applyFont="1" applyFill="1" applyBorder="1" applyAlignment="1">
      <alignment horizontal="right" vertical="top" wrapText="1"/>
    </xf>
    <xf numFmtId="49" fontId="18" fillId="31" borderId="12" xfId="0" applyNumberFormat="1" applyFont="1" applyFill="1" applyBorder="1" applyAlignment="1">
      <alignment horizontal="center" vertical="top" wrapText="1"/>
    </xf>
    <xf numFmtId="0" fontId="18" fillId="31" borderId="12" xfId="0" applyFont="1" applyFill="1" applyBorder="1" applyAlignment="1">
      <alignment horizontal="center" vertical="top" wrapText="1"/>
    </xf>
    <xf numFmtId="189" fontId="18" fillId="31" borderId="12" xfId="0" applyNumberFormat="1" applyFont="1" applyFill="1" applyBorder="1" applyAlignment="1">
      <alignment horizontal="right" vertical="top" wrapText="1"/>
    </xf>
    <xf numFmtId="49" fontId="5" fillId="31" borderId="12" xfId="0" applyNumberFormat="1" applyFont="1" applyFill="1" applyBorder="1" applyAlignment="1">
      <alignment horizontal="center" wrapText="1"/>
    </xf>
    <xf numFmtId="0" fontId="5" fillId="31" borderId="12" xfId="0" applyFont="1" applyFill="1" applyBorder="1" applyAlignment="1">
      <alignment horizontal="center" wrapText="1"/>
    </xf>
    <xf numFmtId="49" fontId="18" fillId="31" borderId="12" xfId="0" applyNumberFormat="1" applyFont="1" applyFill="1" applyBorder="1" applyAlignment="1">
      <alignment horizontal="center" wrapText="1"/>
    </xf>
    <xf numFmtId="0" fontId="18" fillId="31" borderId="12" xfId="0" applyFont="1" applyFill="1" applyBorder="1" applyAlignment="1">
      <alignment horizontal="center" wrapText="1"/>
    </xf>
    <xf numFmtId="189" fontId="18" fillId="31" borderId="12" xfId="0" applyNumberFormat="1" applyFont="1" applyFill="1" applyBorder="1" applyAlignment="1">
      <alignment horizontal="right" wrapText="1"/>
    </xf>
    <xf numFmtId="189" fontId="5" fillId="31" borderId="12" xfId="0" applyNumberFormat="1" applyFont="1" applyFill="1" applyBorder="1" applyAlignment="1">
      <alignment horizontal="right" wrapText="1"/>
    </xf>
    <xf numFmtId="0" fontId="22" fillId="31" borderId="12" xfId="0" applyFont="1" applyFill="1" applyBorder="1" applyAlignment="1">
      <alignment horizontal="left" wrapText="1"/>
    </xf>
    <xf numFmtId="0" fontId="23" fillId="31" borderId="12" xfId="0" applyFont="1" applyFill="1" applyBorder="1" applyAlignment="1">
      <alignment horizontal="left" vertical="top" wrapText="1"/>
    </xf>
    <xf numFmtId="49" fontId="14" fillId="31" borderId="12" xfId="0" applyNumberFormat="1" applyFont="1" applyFill="1" applyBorder="1" applyAlignment="1">
      <alignment horizontal="center" vertical="top" wrapText="1"/>
    </xf>
    <xf numFmtId="0" fontId="14" fillId="31" borderId="12" xfId="0" applyFont="1" applyFill="1" applyBorder="1" applyAlignment="1">
      <alignment horizontal="center" vertical="top" wrapText="1"/>
    </xf>
    <xf numFmtId="49" fontId="2" fillId="31" borderId="12" xfId="0" applyNumberFormat="1" applyFont="1" applyFill="1" applyBorder="1" applyAlignment="1">
      <alignment horizontal="center" wrapText="1"/>
    </xf>
    <xf numFmtId="189" fontId="2" fillId="31" borderId="12" xfId="0" applyNumberFormat="1" applyFont="1" applyFill="1" applyBorder="1" applyAlignment="1">
      <alignment horizontal="right" wrapText="1"/>
    </xf>
    <xf numFmtId="49" fontId="13" fillId="31" borderId="12" xfId="0" applyNumberFormat="1" applyFont="1" applyFill="1" applyBorder="1" applyAlignment="1">
      <alignment horizontal="center" vertical="top" wrapText="1"/>
    </xf>
    <xf numFmtId="195" fontId="22" fillId="31" borderId="12" xfId="0" applyNumberFormat="1" applyFont="1" applyFill="1" applyBorder="1" applyAlignment="1">
      <alignment horizontal="left" vertical="top" wrapText="1"/>
    </xf>
    <xf numFmtId="4" fontId="5" fillId="31" borderId="12" xfId="0" applyNumberFormat="1" applyFont="1" applyFill="1" applyBorder="1" applyAlignment="1">
      <alignment horizontal="right" wrapText="1"/>
    </xf>
    <xf numFmtId="0" fontId="8" fillId="31" borderId="10" xfId="0" applyFont="1" applyFill="1" applyBorder="1" applyAlignment="1">
      <alignment wrapText="1"/>
    </xf>
    <xf numFmtId="49" fontId="8" fillId="31" borderId="10" xfId="0" applyNumberFormat="1" applyFont="1" applyFill="1" applyBorder="1" applyAlignment="1">
      <alignment horizontal="center" wrapText="1"/>
    </xf>
    <xf numFmtId="189" fontId="0" fillId="31" borderId="12" xfId="0" applyNumberFormat="1" applyFont="1" applyFill="1" applyBorder="1" applyAlignment="1">
      <alignment horizontal="right" wrapText="1"/>
    </xf>
    <xf numFmtId="0" fontId="0" fillId="31" borderId="12" xfId="0" applyFill="1" applyBorder="1" applyAlignment="1">
      <alignment wrapText="1"/>
    </xf>
    <xf numFmtId="0" fontId="0" fillId="31" borderId="12" xfId="0" applyFont="1" applyFill="1" applyBorder="1" applyAlignment="1">
      <alignment wrapText="1"/>
    </xf>
    <xf numFmtId="0" fontId="24" fillId="31" borderId="12" xfId="0" applyFont="1" applyFill="1" applyBorder="1" applyAlignment="1">
      <alignment wrapText="1"/>
    </xf>
    <xf numFmtId="0" fontId="0" fillId="31" borderId="12" xfId="0" applyFont="1" applyFill="1" applyBorder="1" applyAlignment="1">
      <alignment wrapText="1"/>
    </xf>
    <xf numFmtId="0" fontId="5" fillId="31" borderId="12" xfId="0" applyFont="1" applyFill="1" applyBorder="1" applyAlignment="1">
      <alignment horizontal="left" vertical="top" wrapText="1"/>
    </xf>
    <xf numFmtId="3" fontId="5" fillId="31" borderId="12" xfId="0" applyNumberFormat="1" applyFont="1" applyFill="1" applyBorder="1" applyAlignment="1">
      <alignment horizontal="center" wrapText="1"/>
    </xf>
    <xf numFmtId="0" fontId="5" fillId="31" borderId="12" xfId="0" applyFont="1" applyFill="1" applyBorder="1" applyAlignment="1">
      <alignment wrapText="1"/>
    </xf>
    <xf numFmtId="49" fontId="16" fillId="31" borderId="12" xfId="0" applyNumberFormat="1" applyFont="1" applyFill="1" applyBorder="1" applyAlignment="1">
      <alignment horizontal="center" wrapText="1"/>
    </xf>
    <xf numFmtId="3" fontId="5" fillId="31" borderId="12" xfId="0" applyNumberFormat="1" applyFont="1" applyFill="1" applyBorder="1" applyAlignment="1">
      <alignment horizontal="center" vertical="top" wrapText="1"/>
    </xf>
    <xf numFmtId="189" fontId="0" fillId="31" borderId="12" xfId="0" applyNumberFormat="1" applyFont="1" applyFill="1" applyBorder="1" applyAlignment="1">
      <alignment horizontal="right" wrapText="1"/>
    </xf>
    <xf numFmtId="49" fontId="0" fillId="31" borderId="12" xfId="0" applyNumberFormat="1" applyFill="1" applyBorder="1" applyAlignment="1">
      <alignment horizontal="center" wrapText="1"/>
    </xf>
    <xf numFmtId="0" fontId="23" fillId="31" borderId="12" xfId="0" applyFont="1" applyFill="1" applyBorder="1" applyAlignment="1">
      <alignment wrapText="1"/>
    </xf>
    <xf numFmtId="49" fontId="0" fillId="31" borderId="12" xfId="0" applyNumberFormat="1" applyFill="1" applyBorder="1" applyAlignment="1">
      <alignment horizontal="center"/>
    </xf>
    <xf numFmtId="0" fontId="0" fillId="31" borderId="12" xfId="0" applyFill="1" applyBorder="1" applyAlignment="1">
      <alignment horizontal="center"/>
    </xf>
    <xf numFmtId="0" fontId="0" fillId="31" borderId="0" xfId="0" applyFill="1" applyAlignment="1">
      <alignment wrapText="1"/>
    </xf>
    <xf numFmtId="0" fontId="8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1" borderId="0" xfId="0" applyFont="1" applyFill="1" applyBorder="1" applyAlignment="1">
      <alignment horizontal="right"/>
    </xf>
    <xf numFmtId="0" fontId="0" fillId="31" borderId="0" xfId="0" applyFill="1" applyBorder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6" fillId="31" borderId="0" xfId="0" applyFont="1" applyFill="1" applyAlignment="1">
      <alignment horizontal="center" wrapText="1"/>
    </xf>
    <xf numFmtId="0" fontId="6" fillId="31" borderId="0" xfId="0" applyFont="1" applyFill="1" applyAlignment="1">
      <alignment wrapText="1"/>
    </xf>
    <xf numFmtId="0" fontId="6" fillId="31" borderId="0" xfId="0" applyFont="1" applyFill="1" applyAlignment="1">
      <alignment horizontal="center"/>
    </xf>
    <xf numFmtId="0" fontId="6" fillId="31" borderId="0" xfId="0" applyFont="1" applyFill="1" applyAlignment="1">
      <alignment/>
    </xf>
    <xf numFmtId="0" fontId="27" fillId="31" borderId="32" xfId="0" applyFont="1" applyFill="1" applyBorder="1" applyAlignment="1">
      <alignment horizontal="center" wrapText="1"/>
    </xf>
    <xf numFmtId="0" fontId="27" fillId="31" borderId="0" xfId="0" applyFont="1" applyFill="1" applyBorder="1" applyAlignment="1">
      <alignment horizontal="center" wrapText="1"/>
    </xf>
    <xf numFmtId="0" fontId="0" fillId="31" borderId="0" xfId="0" applyFont="1" applyFill="1" applyBorder="1" applyAlignment="1">
      <alignment/>
    </xf>
    <xf numFmtId="0" fontId="0" fillId="31" borderId="0" xfId="0" applyFill="1" applyBorder="1" applyAlignment="1">
      <alignment/>
    </xf>
    <xf numFmtId="0" fontId="10" fillId="0" borderId="0" xfId="0" applyFont="1" applyFill="1" applyAlignment="1">
      <alignment horizontal="center" wrapText="1"/>
    </xf>
    <xf numFmtId="0" fontId="64" fillId="0" borderId="32" xfId="0" applyFont="1" applyFill="1" applyBorder="1" applyAlignment="1">
      <alignment horizontal="center" wrapText="1"/>
    </xf>
    <xf numFmtId="0" fontId="64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N24" sqref="N24"/>
    </sheetView>
  </sheetViews>
  <sheetFormatPr defaultColWidth="9.140625" defaultRowHeight="12.75"/>
  <cols>
    <col min="1" max="1" width="63.57421875" style="1" customWidth="1"/>
    <col min="2" max="2" width="6.8515625" style="1" customWidth="1"/>
    <col min="3" max="3" width="6.421875" style="1" customWidth="1"/>
    <col min="4" max="4" width="12.421875" style="1" customWidth="1"/>
    <col min="5" max="5" width="12.57421875" style="1" customWidth="1"/>
    <col min="6" max="6" width="13.421875" style="1" customWidth="1"/>
    <col min="7" max="16384" width="9.140625" style="1" customWidth="1"/>
  </cols>
  <sheetData>
    <row r="1" spans="3:6" ht="12.75">
      <c r="C1" s="188" t="s">
        <v>173</v>
      </c>
      <c r="D1" s="188"/>
      <c r="E1" s="188"/>
      <c r="F1" s="188"/>
    </row>
    <row r="2" spans="3:6" ht="12.75">
      <c r="C2" s="189" t="s">
        <v>174</v>
      </c>
      <c r="D2" s="190"/>
      <c r="E2" s="190"/>
      <c r="F2" s="190"/>
    </row>
    <row r="3" spans="3:6" ht="12.75">
      <c r="C3" s="189" t="s">
        <v>175</v>
      </c>
      <c r="D3" s="190"/>
      <c r="E3" s="190"/>
      <c r="F3" s="190"/>
    </row>
    <row r="4" spans="3:6" ht="12.75">
      <c r="C4" s="189" t="s">
        <v>176</v>
      </c>
      <c r="D4" s="190"/>
      <c r="E4" s="190"/>
      <c r="F4" s="190"/>
    </row>
    <row r="5" spans="3:6" ht="12.75">
      <c r="C5" s="194" t="s">
        <v>260</v>
      </c>
      <c r="D5" s="195"/>
      <c r="E5" s="195"/>
      <c r="F5" s="195"/>
    </row>
    <row r="6" spans="1:6" ht="33.75" customHeight="1">
      <c r="A6" s="196" t="s">
        <v>258</v>
      </c>
      <c r="B6" s="197"/>
      <c r="C6" s="197"/>
      <c r="D6" s="198"/>
      <c r="E6" s="198"/>
      <c r="F6" s="198"/>
    </row>
    <row r="7" spans="1:6" ht="12.75">
      <c r="A7" s="199"/>
      <c r="B7" s="199"/>
      <c r="C7" s="199"/>
      <c r="D7" s="198"/>
      <c r="E7" s="198"/>
      <c r="F7" s="198"/>
    </row>
    <row r="8" ht="13.5" thickBot="1">
      <c r="E8" s="1" t="s">
        <v>0</v>
      </c>
    </row>
    <row r="9" spans="1:6" ht="15.75">
      <c r="A9" s="191" t="s">
        <v>1</v>
      </c>
      <c r="B9" s="182" t="s">
        <v>3</v>
      </c>
      <c r="C9" s="182" t="s">
        <v>4</v>
      </c>
      <c r="D9" s="185" t="s">
        <v>6</v>
      </c>
      <c r="E9" s="186"/>
      <c r="F9" s="187"/>
    </row>
    <row r="10" spans="1:6" ht="12.75" customHeight="1">
      <c r="A10" s="192"/>
      <c r="B10" s="183"/>
      <c r="C10" s="183"/>
      <c r="D10" s="183">
        <v>2018</v>
      </c>
      <c r="E10" s="200">
        <v>2019</v>
      </c>
      <c r="F10" s="203">
        <v>2020</v>
      </c>
    </row>
    <row r="11" spans="1:6" ht="12.75">
      <c r="A11" s="192"/>
      <c r="B11" s="183"/>
      <c r="C11" s="183"/>
      <c r="D11" s="183"/>
      <c r="E11" s="201"/>
      <c r="F11" s="204"/>
    </row>
    <row r="12" spans="1:7" ht="20.25" customHeight="1" thickBot="1">
      <c r="A12" s="193"/>
      <c r="B12" s="184"/>
      <c r="C12" s="184"/>
      <c r="D12" s="184"/>
      <c r="E12" s="202"/>
      <c r="F12" s="205"/>
      <c r="G12" s="17"/>
    </row>
    <row r="13" spans="1:7" ht="15.75">
      <c r="A13" s="12" t="s">
        <v>49</v>
      </c>
      <c r="B13" s="13" t="s">
        <v>16</v>
      </c>
      <c r="C13" s="13" t="s">
        <v>16</v>
      </c>
      <c r="D13" s="14">
        <f>D14+D22+D25+D28+D32+D35+D37</f>
        <v>30019.157000000003</v>
      </c>
      <c r="E13" s="14">
        <f>E14+E22+E25+E28+E32+E35+E37</f>
        <v>31522.296</v>
      </c>
      <c r="F13" s="14">
        <f>F14+F22+F25+F28+F32+F35+F37</f>
        <v>33143.027</v>
      </c>
      <c r="G13" s="18">
        <f>6!G12</f>
        <v>30019.157000000003</v>
      </c>
    </row>
    <row r="14" spans="1:7" ht="15.75">
      <c r="A14" s="3" t="s">
        <v>17</v>
      </c>
      <c r="B14" s="6" t="s">
        <v>37</v>
      </c>
      <c r="C14" s="6" t="s">
        <v>38</v>
      </c>
      <c r="D14" s="5">
        <f>SUM(D15:D19)</f>
        <v>14985.9</v>
      </c>
      <c r="E14" s="5">
        <f>SUM(E15:E19)</f>
        <v>15134.099999999999</v>
      </c>
      <c r="F14" s="5">
        <f>SUM(F15:F19)</f>
        <v>15192.499999999998</v>
      </c>
      <c r="G14" s="18">
        <f>6!H12</f>
        <v>31522.296</v>
      </c>
    </row>
    <row r="15" spans="1:7" ht="51" customHeight="1">
      <c r="A15" s="7" t="s">
        <v>12</v>
      </c>
      <c r="B15" s="8" t="s">
        <v>37</v>
      </c>
      <c r="C15" s="8" t="s">
        <v>39</v>
      </c>
      <c r="D15" s="4">
        <f>6!G14</f>
        <v>325.3</v>
      </c>
      <c r="E15" s="4">
        <f>6!H14</f>
        <v>325.3</v>
      </c>
      <c r="F15" s="4">
        <f>6!I14</f>
        <v>325.4</v>
      </c>
      <c r="G15" s="18">
        <f>6!I12</f>
        <v>33143.027</v>
      </c>
    </row>
    <row r="16" spans="1:6" ht="46.5" customHeight="1">
      <c r="A16" s="7" t="s">
        <v>18</v>
      </c>
      <c r="B16" s="8" t="s">
        <v>37</v>
      </c>
      <c r="C16" s="8" t="s">
        <v>40</v>
      </c>
      <c r="D16" s="4">
        <f>6!G21</f>
        <v>13124.4</v>
      </c>
      <c r="E16" s="4">
        <f>6!H21</f>
        <v>13208.9</v>
      </c>
      <c r="F16" s="4">
        <f>6!I21</f>
        <v>13259.099999999999</v>
      </c>
    </row>
    <row r="17" spans="1:6" ht="19.5" customHeight="1">
      <c r="A17" s="15" t="s">
        <v>53</v>
      </c>
      <c r="B17" s="8" t="s">
        <v>37</v>
      </c>
      <c r="C17" s="8" t="s">
        <v>54</v>
      </c>
      <c r="D17" s="4"/>
      <c r="E17" s="4"/>
      <c r="F17" s="4"/>
    </row>
    <row r="18" spans="1:6" ht="15.75">
      <c r="A18" s="7" t="s">
        <v>19</v>
      </c>
      <c r="B18" s="8" t="s">
        <v>37</v>
      </c>
      <c r="C18" s="8" t="s">
        <v>41</v>
      </c>
      <c r="D18" s="4">
        <f>6!G33</f>
        <v>200</v>
      </c>
      <c r="E18" s="4">
        <f>6!H33</f>
        <v>200</v>
      </c>
      <c r="F18" s="4">
        <f>6!I33</f>
        <v>200</v>
      </c>
    </row>
    <row r="19" spans="1:6" ht="15.75">
      <c r="A19" s="7" t="s">
        <v>24</v>
      </c>
      <c r="B19" s="8" t="s">
        <v>37</v>
      </c>
      <c r="C19" s="8" t="s">
        <v>42</v>
      </c>
      <c r="D19" s="4">
        <f>6!G39</f>
        <v>1336.2</v>
      </c>
      <c r="E19" s="4">
        <f>6!H39</f>
        <v>1399.9</v>
      </c>
      <c r="F19" s="4">
        <f>6!I39</f>
        <v>1408</v>
      </c>
    </row>
    <row r="20" spans="1:6" ht="15.75" hidden="1">
      <c r="A20" s="9" t="s">
        <v>14</v>
      </c>
      <c r="B20" s="6" t="s">
        <v>43</v>
      </c>
      <c r="C20" s="6" t="s">
        <v>38</v>
      </c>
      <c r="D20" s="5">
        <f>SUM(E20:F20)</f>
        <v>0</v>
      </c>
      <c r="E20" s="5">
        <f>SUM(F20:F20)</f>
        <v>0</v>
      </c>
      <c r="F20" s="16">
        <f>SUM(F21)</f>
        <v>0</v>
      </c>
    </row>
    <row r="21" spans="1:6" ht="15.75" hidden="1">
      <c r="A21" s="2" t="s">
        <v>20</v>
      </c>
      <c r="B21" s="8" t="s">
        <v>43</v>
      </c>
      <c r="C21" s="8" t="s">
        <v>39</v>
      </c>
      <c r="D21" s="4"/>
      <c r="E21" s="4"/>
      <c r="F21" s="5"/>
    </row>
    <row r="22" spans="1:6" ht="31.5">
      <c r="A22" s="3" t="s">
        <v>33</v>
      </c>
      <c r="B22" s="6" t="s">
        <v>39</v>
      </c>
      <c r="C22" s="6" t="s">
        <v>38</v>
      </c>
      <c r="D22" s="5">
        <f>SUM(D23:D24)</f>
        <v>872.9</v>
      </c>
      <c r="E22" s="5">
        <f>SUM(E23:E24)</f>
        <v>1098</v>
      </c>
      <c r="F22" s="5">
        <f>SUM(F23:F24)</f>
        <v>958</v>
      </c>
    </row>
    <row r="23" spans="1:6" ht="47.25">
      <c r="A23" s="7" t="s">
        <v>32</v>
      </c>
      <c r="B23" s="8" t="s">
        <v>39</v>
      </c>
      <c r="C23" s="8" t="s">
        <v>44</v>
      </c>
      <c r="D23" s="4">
        <f>6!G82</f>
        <v>379</v>
      </c>
      <c r="E23" s="4">
        <f>6!H82</f>
        <v>630</v>
      </c>
      <c r="F23" s="4">
        <f>6!I82</f>
        <v>490</v>
      </c>
    </row>
    <row r="24" spans="1:6" ht="31.5">
      <c r="A24" s="15" t="s">
        <v>230</v>
      </c>
      <c r="B24" s="8" t="s">
        <v>39</v>
      </c>
      <c r="C24" s="8" t="s">
        <v>231</v>
      </c>
      <c r="D24" s="4">
        <f>6!G83</f>
        <v>493.9</v>
      </c>
      <c r="E24" s="4">
        <f>6!H83</f>
        <v>468</v>
      </c>
      <c r="F24" s="4">
        <f>6!I83</f>
        <v>468</v>
      </c>
    </row>
    <row r="25" spans="1:6" ht="15.75">
      <c r="A25" s="9" t="s">
        <v>21</v>
      </c>
      <c r="B25" s="6" t="s">
        <v>40</v>
      </c>
      <c r="C25" s="6" t="s">
        <v>38</v>
      </c>
      <c r="D25" s="5">
        <f>SUM(D26:D27)</f>
        <v>2400</v>
      </c>
      <c r="E25" s="5">
        <f>SUM(E26:E27)</f>
        <v>2400</v>
      </c>
      <c r="F25" s="5">
        <f>SUM(F26:F27)</f>
        <v>2400</v>
      </c>
    </row>
    <row r="26" spans="1:6" ht="15.75">
      <c r="A26" s="2" t="s">
        <v>52</v>
      </c>
      <c r="B26" s="8" t="s">
        <v>40</v>
      </c>
      <c r="C26" s="8" t="s">
        <v>44</v>
      </c>
      <c r="D26" s="4">
        <f>6!G91</f>
        <v>2400</v>
      </c>
      <c r="E26" s="4">
        <f>6!H91</f>
        <v>2400</v>
      </c>
      <c r="F26" s="4">
        <f>6!I91</f>
        <v>2400</v>
      </c>
    </row>
    <row r="27" spans="1:6" ht="23.25" customHeight="1">
      <c r="A27" s="7" t="s">
        <v>35</v>
      </c>
      <c r="B27" s="8" t="s">
        <v>40</v>
      </c>
      <c r="C27" s="8" t="s">
        <v>45</v>
      </c>
      <c r="D27" s="4">
        <f>SUM(E27:F27)</f>
        <v>0</v>
      </c>
      <c r="E27" s="4">
        <f>SUM(F27:F27)</f>
        <v>0</v>
      </c>
      <c r="F27" s="4">
        <v>0</v>
      </c>
    </row>
    <row r="28" spans="1:6" ht="15.75">
      <c r="A28" s="9" t="s">
        <v>8</v>
      </c>
      <c r="B28" s="6" t="s">
        <v>46</v>
      </c>
      <c r="C28" s="6" t="s">
        <v>38</v>
      </c>
      <c r="D28" s="5">
        <f>SUM(D29:D31)</f>
        <v>4402.903</v>
      </c>
      <c r="E28" s="5">
        <f>SUM(E29:E31)</f>
        <v>6004.701</v>
      </c>
      <c r="F28" s="5">
        <f>SUM(F29:F31)</f>
        <v>6492.3009999999995</v>
      </c>
    </row>
    <row r="29" spans="1:6" ht="15.75">
      <c r="A29" s="2" t="s">
        <v>22</v>
      </c>
      <c r="B29" s="8" t="s">
        <v>46</v>
      </c>
      <c r="C29" s="8" t="s">
        <v>37</v>
      </c>
      <c r="D29" s="4">
        <f>6!G125</f>
        <v>568.983</v>
      </c>
      <c r="E29" s="4">
        <f>6!H125</f>
        <v>550.8009999999999</v>
      </c>
      <c r="F29" s="4">
        <f>6!I125</f>
        <v>550.8009999999999</v>
      </c>
    </row>
    <row r="30" spans="1:6" ht="15.75">
      <c r="A30" s="2" t="s">
        <v>9</v>
      </c>
      <c r="B30" s="8" t="s">
        <v>46</v>
      </c>
      <c r="C30" s="8" t="s">
        <v>43</v>
      </c>
      <c r="D30" s="4">
        <f>6!G140</f>
        <v>534</v>
      </c>
      <c r="E30" s="4">
        <f>6!H140</f>
        <v>1587.4</v>
      </c>
      <c r="F30" s="4">
        <f>6!I140</f>
        <v>2175</v>
      </c>
    </row>
    <row r="31" spans="1:6" ht="15.75">
      <c r="A31" s="2" t="s">
        <v>23</v>
      </c>
      <c r="B31" s="8" t="s">
        <v>46</v>
      </c>
      <c r="C31" s="8" t="s">
        <v>39</v>
      </c>
      <c r="D31" s="4">
        <f>6!G149</f>
        <v>3299.92</v>
      </c>
      <c r="E31" s="4">
        <f>6!H149</f>
        <v>3866.5</v>
      </c>
      <c r="F31" s="4">
        <f>6!I149</f>
        <v>3766.5</v>
      </c>
    </row>
    <row r="32" spans="1:6" ht="15.75">
      <c r="A32" s="3" t="s">
        <v>36</v>
      </c>
      <c r="B32" s="6" t="s">
        <v>47</v>
      </c>
      <c r="C32" s="6" t="s">
        <v>38</v>
      </c>
      <c r="D32" s="5">
        <f>SUM(D33:D34)</f>
        <v>5313.654</v>
      </c>
      <c r="E32" s="5">
        <f>SUM(E33:E34)</f>
        <v>5289.195000000001</v>
      </c>
      <c r="F32" s="5">
        <f>SUM(F33:F34)</f>
        <v>5178.226000000001</v>
      </c>
    </row>
    <row r="33" spans="1:6" ht="15.75">
      <c r="A33" s="7" t="s">
        <v>13</v>
      </c>
      <c r="B33" s="8" t="s">
        <v>47</v>
      </c>
      <c r="C33" s="8" t="s">
        <v>37</v>
      </c>
      <c r="D33" s="4">
        <f>6!G167</f>
        <v>4306.354</v>
      </c>
      <c r="E33" s="4">
        <f>6!H167</f>
        <v>4181.395</v>
      </c>
      <c r="F33" s="4">
        <f>6!I167</f>
        <v>4069.9170000000004</v>
      </c>
    </row>
    <row r="34" spans="1:6" ht="19.5" customHeight="1">
      <c r="A34" s="7" t="s">
        <v>28</v>
      </c>
      <c r="B34" s="8" t="s">
        <v>47</v>
      </c>
      <c r="C34" s="8" t="s">
        <v>40</v>
      </c>
      <c r="D34" s="4">
        <f>6!G196</f>
        <v>1007.3</v>
      </c>
      <c r="E34" s="4">
        <f>6!H196</f>
        <v>1107.8</v>
      </c>
      <c r="F34" s="4">
        <f>6!I196</f>
        <v>1108.309</v>
      </c>
    </row>
    <row r="35" spans="1:6" ht="15.75">
      <c r="A35" s="10" t="s">
        <v>29</v>
      </c>
      <c r="B35" s="6" t="s">
        <v>48</v>
      </c>
      <c r="C35" s="6" t="s">
        <v>38</v>
      </c>
      <c r="D35" s="5">
        <f>SUM(D36)</f>
        <v>1309.8</v>
      </c>
      <c r="E35" s="5">
        <f>SUM(E36)</f>
        <v>1309.8</v>
      </c>
      <c r="F35" s="5">
        <f>SUM(F36)</f>
        <v>1309.8</v>
      </c>
    </row>
    <row r="36" spans="1:6" ht="15.75">
      <c r="A36" s="2" t="s">
        <v>26</v>
      </c>
      <c r="B36" s="8" t="s">
        <v>48</v>
      </c>
      <c r="C36" s="8" t="s">
        <v>37</v>
      </c>
      <c r="D36" s="4">
        <f>6!G213</f>
        <v>1309.8</v>
      </c>
      <c r="E36" s="4">
        <f>6!H213</f>
        <v>1309.8</v>
      </c>
      <c r="F36" s="4">
        <f>6!I213</f>
        <v>1309.8</v>
      </c>
    </row>
    <row r="37" spans="1:6" ht="15.75">
      <c r="A37" s="3" t="s">
        <v>10</v>
      </c>
      <c r="B37" s="6" t="s">
        <v>41</v>
      </c>
      <c r="C37" s="6" t="s">
        <v>38</v>
      </c>
      <c r="D37" s="5">
        <f>D38</f>
        <v>734</v>
      </c>
      <c r="E37" s="5">
        <f>E38</f>
        <v>286.5</v>
      </c>
      <c r="F37" s="5">
        <f>F38</f>
        <v>1612.2</v>
      </c>
    </row>
    <row r="38" spans="1:6" ht="21.75" customHeight="1">
      <c r="A38" s="7" t="s">
        <v>31</v>
      </c>
      <c r="B38" s="11" t="s">
        <v>41</v>
      </c>
      <c r="C38" s="11" t="s">
        <v>46</v>
      </c>
      <c r="D38" s="4">
        <f>6!G220</f>
        <v>734</v>
      </c>
      <c r="E38" s="4">
        <f>6!H220</f>
        <v>286.5</v>
      </c>
      <c r="F38" s="4">
        <f>6!I220</f>
        <v>1612.2</v>
      </c>
    </row>
  </sheetData>
  <sheetProtection/>
  <mergeCells count="13">
    <mergeCell ref="A9:A12"/>
    <mergeCell ref="C9:C12"/>
    <mergeCell ref="C5:F5"/>
    <mergeCell ref="A6:F7"/>
    <mergeCell ref="E10:E12"/>
    <mergeCell ref="F10:F12"/>
    <mergeCell ref="B9:B12"/>
    <mergeCell ref="D9:F9"/>
    <mergeCell ref="D10:D12"/>
    <mergeCell ref="C1:F1"/>
    <mergeCell ref="C2:F2"/>
    <mergeCell ref="C3:F3"/>
    <mergeCell ref="C4:F4"/>
  </mergeCells>
  <printOptions/>
  <pageMargins left="0.7480314960629921" right="0.4330708661417323" top="0.6299212598425197" bottom="0.6299212598425197" header="0.5118110236220472" footer="0.5118110236220472"/>
  <pageSetup horizontalDpi="600" verticalDpi="600" orientation="portrait" paperSize="9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21"/>
  <sheetViews>
    <sheetView zoomScalePageLayoutView="0" workbookViewId="0" topLeftCell="A1">
      <selection activeCell="R18" sqref="R18"/>
    </sheetView>
  </sheetViews>
  <sheetFormatPr defaultColWidth="9.140625" defaultRowHeight="12.75"/>
  <cols>
    <col min="1" max="1" width="56.57421875" style="105" customWidth="1"/>
    <col min="2" max="2" width="5.421875" style="105" customWidth="1"/>
    <col min="3" max="3" width="6.00390625" style="105" customWidth="1"/>
    <col min="4" max="4" width="7.28125" style="105" customWidth="1"/>
    <col min="5" max="5" width="14.421875" style="105" customWidth="1"/>
    <col min="6" max="6" width="4.57421875" style="105" customWidth="1"/>
    <col min="7" max="7" width="10.57421875" style="105" customWidth="1"/>
    <col min="8" max="8" width="11.8515625" style="107" customWidth="1"/>
    <col min="9" max="9" width="10.140625" style="105" bestFit="1" customWidth="1"/>
    <col min="10" max="10" width="9.00390625" style="105" customWidth="1"/>
    <col min="11" max="16384" width="9.140625" style="105" customWidth="1"/>
  </cols>
  <sheetData>
    <row r="1" spans="3:12" ht="12.75">
      <c r="C1" s="106"/>
      <c r="I1" s="108" t="s">
        <v>177</v>
      </c>
      <c r="J1" s="109"/>
      <c r="K1" s="109"/>
      <c r="L1" s="109"/>
    </row>
    <row r="2" spans="3:12" ht="12.75">
      <c r="C2" s="106"/>
      <c r="I2" s="104" t="s">
        <v>174</v>
      </c>
      <c r="J2" s="110"/>
      <c r="K2" s="110"/>
      <c r="L2" s="110"/>
    </row>
    <row r="3" spans="3:12" ht="12.75">
      <c r="C3" s="106"/>
      <c r="I3" s="104" t="s">
        <v>175</v>
      </c>
      <c r="J3" s="110"/>
      <c r="K3" s="110"/>
      <c r="L3" s="110"/>
    </row>
    <row r="4" spans="3:12" ht="12.75">
      <c r="C4" s="106"/>
      <c r="I4" s="104" t="s">
        <v>176</v>
      </c>
      <c r="J4" s="110"/>
      <c r="K4" s="110"/>
      <c r="L4" s="110"/>
    </row>
    <row r="5" spans="3:12" ht="12.75">
      <c r="C5" s="106"/>
      <c r="H5" s="212" t="s">
        <v>260</v>
      </c>
      <c r="I5" s="213"/>
      <c r="J5" s="213"/>
      <c r="K5" s="213"/>
      <c r="L5" s="110"/>
    </row>
    <row r="6" spans="1:9" ht="15.75">
      <c r="A6" s="208" t="s">
        <v>7</v>
      </c>
      <c r="B6" s="208"/>
      <c r="C6" s="208"/>
      <c r="D6" s="208"/>
      <c r="E6" s="208"/>
      <c r="F6" s="208"/>
      <c r="G6" s="209"/>
      <c r="I6" s="111"/>
    </row>
    <row r="7" spans="1:7" ht="34.5" customHeight="1">
      <c r="A7" s="206" t="s">
        <v>248</v>
      </c>
      <c r="B7" s="206"/>
      <c r="C7" s="206"/>
      <c r="D7" s="206"/>
      <c r="E7" s="206"/>
      <c r="F7" s="206"/>
      <c r="G7" s="207"/>
    </row>
    <row r="8" ht="12.75">
      <c r="F8" s="105" t="s">
        <v>0</v>
      </c>
    </row>
    <row r="10" spans="1:9" ht="12.75">
      <c r="A10" s="112" t="s">
        <v>1</v>
      </c>
      <c r="B10" s="112" t="s">
        <v>50</v>
      </c>
      <c r="C10" s="112" t="s">
        <v>3</v>
      </c>
      <c r="D10" s="112" t="s">
        <v>4</v>
      </c>
      <c r="E10" s="112" t="s">
        <v>2</v>
      </c>
      <c r="F10" s="113" t="s">
        <v>5</v>
      </c>
      <c r="G10" s="114">
        <v>2018</v>
      </c>
      <c r="H10" s="114">
        <v>2019</v>
      </c>
      <c r="I10" s="114">
        <v>2020</v>
      </c>
    </row>
    <row r="11" spans="1:9" ht="12.75">
      <c r="A11" s="115"/>
      <c r="B11" s="115"/>
      <c r="C11" s="115"/>
      <c r="D11" s="115"/>
      <c r="E11" s="115"/>
      <c r="F11" s="116"/>
      <c r="G11" s="114" t="s">
        <v>6</v>
      </c>
      <c r="H11" s="114" t="s">
        <v>6</v>
      </c>
      <c r="I11" s="114" t="s">
        <v>6</v>
      </c>
    </row>
    <row r="12" spans="1:10" ht="29.25">
      <c r="A12" s="117" t="s">
        <v>27</v>
      </c>
      <c r="B12" s="118">
        <v>911</v>
      </c>
      <c r="C12" s="119" t="s">
        <v>16</v>
      </c>
      <c r="D12" s="119" t="s">
        <v>16</v>
      </c>
      <c r="E12" s="119" t="s">
        <v>16</v>
      </c>
      <c r="F12" s="119" t="s">
        <v>16</v>
      </c>
      <c r="G12" s="120">
        <f>SUM(G13,G69,G76,G90,G124,G166,G212,G219,)</f>
        <v>30019.157000000003</v>
      </c>
      <c r="H12" s="120">
        <f>SUM(H13,H69,H76,H90,H124,H166,H212,H219,)</f>
        <v>31522.296</v>
      </c>
      <c r="I12" s="120">
        <f>SUM(I13,I69,I76,I90,I124,I166,I212,I219,)</f>
        <v>33143.027</v>
      </c>
      <c r="J12" s="121"/>
    </row>
    <row r="13" spans="1:10" ht="14.25">
      <c r="A13" s="122" t="s">
        <v>17</v>
      </c>
      <c r="B13" s="123">
        <v>911</v>
      </c>
      <c r="C13" s="124" t="s">
        <v>37</v>
      </c>
      <c r="D13" s="124" t="s">
        <v>38</v>
      </c>
      <c r="E13" s="125" t="s">
        <v>16</v>
      </c>
      <c r="F13" s="125" t="s">
        <v>16</v>
      </c>
      <c r="G13" s="126">
        <f>G14+G21+G33+G39</f>
        <v>14985.9</v>
      </c>
      <c r="H13" s="126">
        <f>H14+H21+H33+H39</f>
        <v>15134.099999999999</v>
      </c>
      <c r="I13" s="126">
        <f>I14+I21+I33+I39</f>
        <v>15192.499999999998</v>
      </c>
      <c r="J13" s="127"/>
    </row>
    <row r="14" spans="1:9" ht="39">
      <c r="A14" s="122" t="s">
        <v>224</v>
      </c>
      <c r="B14" s="123">
        <v>911</v>
      </c>
      <c r="C14" s="128" t="s">
        <v>37</v>
      </c>
      <c r="D14" s="128" t="s">
        <v>39</v>
      </c>
      <c r="E14" s="128"/>
      <c r="F14" s="128"/>
      <c r="G14" s="129">
        <f aca="true" t="shared" si="0" ref="G14:I15">G15</f>
        <v>325.3</v>
      </c>
      <c r="H14" s="129">
        <f>H15</f>
        <v>325.3</v>
      </c>
      <c r="I14" s="129">
        <f t="shared" si="0"/>
        <v>325.4</v>
      </c>
    </row>
    <row r="15" spans="1:9" ht="15">
      <c r="A15" s="130" t="s">
        <v>166</v>
      </c>
      <c r="B15" s="131">
        <v>911</v>
      </c>
      <c r="C15" s="132" t="s">
        <v>37</v>
      </c>
      <c r="D15" s="132" t="s">
        <v>39</v>
      </c>
      <c r="E15" s="132" t="s">
        <v>90</v>
      </c>
      <c r="F15" s="128"/>
      <c r="G15" s="133">
        <f t="shared" si="0"/>
        <v>325.3</v>
      </c>
      <c r="H15" s="133">
        <f t="shared" si="0"/>
        <v>325.3</v>
      </c>
      <c r="I15" s="133">
        <f t="shared" si="0"/>
        <v>325.4</v>
      </c>
    </row>
    <row r="16" spans="1:9" ht="25.5">
      <c r="A16" s="130" t="s">
        <v>55</v>
      </c>
      <c r="B16" s="131">
        <v>911</v>
      </c>
      <c r="C16" s="132" t="s">
        <v>37</v>
      </c>
      <c r="D16" s="132" t="s">
        <v>39</v>
      </c>
      <c r="E16" s="132" t="s">
        <v>87</v>
      </c>
      <c r="F16" s="132"/>
      <c r="G16" s="134">
        <f>G18+G19</f>
        <v>325.3</v>
      </c>
      <c r="H16" s="134">
        <f>H18+H19</f>
        <v>325.3</v>
      </c>
      <c r="I16" s="134">
        <f>I18+I19</f>
        <v>325.4</v>
      </c>
    </row>
    <row r="17" spans="1:9" ht="12.75">
      <c r="A17" s="135" t="s">
        <v>168</v>
      </c>
      <c r="B17" s="131">
        <v>911</v>
      </c>
      <c r="C17" s="132" t="s">
        <v>37</v>
      </c>
      <c r="D17" s="132" t="s">
        <v>39</v>
      </c>
      <c r="E17" s="136" t="s">
        <v>167</v>
      </c>
      <c r="F17" s="132"/>
      <c r="G17" s="134">
        <f>G18</f>
        <v>172.3</v>
      </c>
      <c r="H17" s="134">
        <f>H18</f>
        <v>172.3</v>
      </c>
      <c r="I17" s="134">
        <f>I18</f>
        <v>172.4</v>
      </c>
    </row>
    <row r="18" spans="1:9" ht="25.5">
      <c r="A18" s="130" t="s">
        <v>84</v>
      </c>
      <c r="B18" s="131">
        <v>911</v>
      </c>
      <c r="C18" s="132" t="s">
        <v>37</v>
      </c>
      <c r="D18" s="132" t="s">
        <v>39</v>
      </c>
      <c r="E18" s="137" t="s">
        <v>88</v>
      </c>
      <c r="F18" s="132" t="s">
        <v>85</v>
      </c>
      <c r="G18" s="134">
        <v>172.3</v>
      </c>
      <c r="H18" s="134">
        <v>172.3</v>
      </c>
      <c r="I18" s="134">
        <v>172.4</v>
      </c>
    </row>
    <row r="19" spans="1:9" ht="27" customHeight="1">
      <c r="A19" s="130" t="s">
        <v>56</v>
      </c>
      <c r="B19" s="131">
        <v>911</v>
      </c>
      <c r="C19" s="132" t="s">
        <v>37</v>
      </c>
      <c r="D19" s="132" t="s">
        <v>39</v>
      </c>
      <c r="E19" s="132" t="s">
        <v>89</v>
      </c>
      <c r="F19" s="138"/>
      <c r="G19" s="134">
        <f>G20</f>
        <v>153</v>
      </c>
      <c r="H19" s="134">
        <f>H20</f>
        <v>153</v>
      </c>
      <c r="I19" s="134">
        <f>I20</f>
        <v>153</v>
      </c>
    </row>
    <row r="20" spans="1:9" ht="12.75">
      <c r="A20" s="130" t="s">
        <v>57</v>
      </c>
      <c r="B20" s="131">
        <v>911</v>
      </c>
      <c r="C20" s="132" t="s">
        <v>37</v>
      </c>
      <c r="D20" s="132" t="s">
        <v>39</v>
      </c>
      <c r="E20" s="132" t="s">
        <v>89</v>
      </c>
      <c r="F20" s="132" t="s">
        <v>58</v>
      </c>
      <c r="G20" s="134">
        <v>153</v>
      </c>
      <c r="H20" s="134">
        <v>153</v>
      </c>
      <c r="I20" s="134">
        <v>153</v>
      </c>
    </row>
    <row r="21" spans="1:15" ht="39" customHeight="1">
      <c r="A21" s="122" t="s">
        <v>18</v>
      </c>
      <c r="B21" s="123">
        <v>911</v>
      </c>
      <c r="C21" s="128" t="s">
        <v>37</v>
      </c>
      <c r="D21" s="128" t="s">
        <v>40</v>
      </c>
      <c r="E21" s="118" t="s">
        <v>16</v>
      </c>
      <c r="F21" s="118" t="s">
        <v>16</v>
      </c>
      <c r="G21" s="120">
        <f>G22</f>
        <v>13124.4</v>
      </c>
      <c r="H21" s="120">
        <f>H22</f>
        <v>13208.9</v>
      </c>
      <c r="I21" s="120">
        <f>I22</f>
        <v>13259.099999999999</v>
      </c>
      <c r="J21" s="210"/>
      <c r="K21" s="211"/>
      <c r="L21" s="211"/>
      <c r="M21" s="211"/>
      <c r="N21" s="211"/>
      <c r="O21" s="211"/>
    </row>
    <row r="22" spans="1:9" ht="12.75">
      <c r="A22" s="139" t="s">
        <v>81</v>
      </c>
      <c r="B22" s="131">
        <v>911</v>
      </c>
      <c r="C22" s="132" t="s">
        <v>37</v>
      </c>
      <c r="D22" s="132" t="s">
        <v>40</v>
      </c>
      <c r="E22" s="132" t="s">
        <v>90</v>
      </c>
      <c r="F22" s="138" t="s">
        <v>16</v>
      </c>
      <c r="G22" s="134">
        <f>SUM(G23,G27)</f>
        <v>13124.4</v>
      </c>
      <c r="H22" s="134">
        <f>SUM(H23,H27)</f>
        <v>13208.9</v>
      </c>
      <c r="I22" s="134">
        <f>SUM(I23,I27)</f>
        <v>13259.099999999999</v>
      </c>
    </row>
    <row r="23" spans="1:9" ht="12.75">
      <c r="A23" s="130" t="s">
        <v>59</v>
      </c>
      <c r="B23" s="131">
        <v>911</v>
      </c>
      <c r="C23" s="132" t="s">
        <v>37</v>
      </c>
      <c r="D23" s="132" t="s">
        <v>40</v>
      </c>
      <c r="E23" s="132" t="s">
        <v>92</v>
      </c>
      <c r="F23" s="138" t="s">
        <v>16</v>
      </c>
      <c r="G23" s="134">
        <f>SUM(G25,)</f>
        <v>1430</v>
      </c>
      <c r="H23" s="134">
        <f>SUM(H25,)</f>
        <v>1430</v>
      </c>
      <c r="I23" s="134">
        <f>SUM(I25,)</f>
        <v>1430</v>
      </c>
    </row>
    <row r="24" spans="1:9" ht="12.75">
      <c r="A24" s="135" t="s">
        <v>168</v>
      </c>
      <c r="B24" s="131">
        <v>911</v>
      </c>
      <c r="C24" s="132" t="s">
        <v>37</v>
      </c>
      <c r="D24" s="132" t="s">
        <v>40</v>
      </c>
      <c r="E24" s="136" t="s">
        <v>169</v>
      </c>
      <c r="F24" s="138"/>
      <c r="G24" s="134">
        <f>G23</f>
        <v>1430</v>
      </c>
      <c r="H24" s="134">
        <f>H23</f>
        <v>1430</v>
      </c>
      <c r="I24" s="134">
        <f>I23</f>
        <v>1430</v>
      </c>
    </row>
    <row r="25" spans="1:9" ht="25.5">
      <c r="A25" s="139" t="s">
        <v>61</v>
      </c>
      <c r="B25" s="131">
        <v>911</v>
      </c>
      <c r="C25" s="140" t="s">
        <v>37</v>
      </c>
      <c r="D25" s="140" t="s">
        <v>40</v>
      </c>
      <c r="E25" s="140" t="s">
        <v>91</v>
      </c>
      <c r="F25" s="141"/>
      <c r="G25" s="142">
        <f>G26</f>
        <v>1430</v>
      </c>
      <c r="H25" s="142">
        <f>H26</f>
        <v>1430</v>
      </c>
      <c r="I25" s="142">
        <f>I26</f>
        <v>1430</v>
      </c>
    </row>
    <row r="26" spans="1:9" ht="26.25" customHeight="1">
      <c r="A26" s="135" t="s">
        <v>225</v>
      </c>
      <c r="B26" s="131">
        <v>911</v>
      </c>
      <c r="C26" s="132" t="s">
        <v>37</v>
      </c>
      <c r="D26" s="132" t="s">
        <v>40</v>
      </c>
      <c r="E26" s="132" t="s">
        <v>91</v>
      </c>
      <c r="F26" s="138">
        <v>120</v>
      </c>
      <c r="G26" s="134">
        <v>1430</v>
      </c>
      <c r="H26" s="134">
        <v>1430</v>
      </c>
      <c r="I26" s="134">
        <v>1430</v>
      </c>
    </row>
    <row r="27" spans="1:9" ht="25.5">
      <c r="A27" s="139" t="s">
        <v>60</v>
      </c>
      <c r="B27" s="131">
        <v>911</v>
      </c>
      <c r="C27" s="143" t="s">
        <v>37</v>
      </c>
      <c r="D27" s="143" t="s">
        <v>40</v>
      </c>
      <c r="E27" s="143" t="s">
        <v>87</v>
      </c>
      <c r="F27" s="144"/>
      <c r="G27" s="145">
        <f>G28+G30</f>
        <v>11694.4</v>
      </c>
      <c r="H27" s="145">
        <f>H28+H30</f>
        <v>11778.9</v>
      </c>
      <c r="I27" s="145">
        <f>I28+I30</f>
        <v>11829.099999999999</v>
      </c>
    </row>
    <row r="28" spans="1:9" ht="25.5">
      <c r="A28" s="139" t="s">
        <v>61</v>
      </c>
      <c r="B28" s="131">
        <v>911</v>
      </c>
      <c r="C28" s="146" t="s">
        <v>37</v>
      </c>
      <c r="D28" s="146" t="s">
        <v>40</v>
      </c>
      <c r="E28" s="147" t="s">
        <v>93</v>
      </c>
      <c r="F28" s="147" t="s">
        <v>16</v>
      </c>
      <c r="G28" s="148">
        <f>G29</f>
        <v>9566.9</v>
      </c>
      <c r="H28" s="148">
        <f>H29</f>
        <v>9566.9</v>
      </c>
      <c r="I28" s="148">
        <f>I29</f>
        <v>9566.9</v>
      </c>
    </row>
    <row r="29" spans="1:9" ht="25.5">
      <c r="A29" s="135" t="s">
        <v>86</v>
      </c>
      <c r="B29" s="131">
        <v>911</v>
      </c>
      <c r="C29" s="149" t="s">
        <v>37</v>
      </c>
      <c r="D29" s="149" t="s">
        <v>40</v>
      </c>
      <c r="E29" s="149" t="s">
        <v>93</v>
      </c>
      <c r="F29" s="150">
        <v>120</v>
      </c>
      <c r="G29" s="134">
        <v>9566.9</v>
      </c>
      <c r="H29" s="134">
        <v>9566.9</v>
      </c>
      <c r="I29" s="134">
        <v>9566.9</v>
      </c>
    </row>
    <row r="30" spans="1:9" ht="25.5">
      <c r="A30" s="135" t="s">
        <v>223</v>
      </c>
      <c r="B30" s="131">
        <v>911</v>
      </c>
      <c r="C30" s="151" t="s">
        <v>37</v>
      </c>
      <c r="D30" s="151" t="s">
        <v>40</v>
      </c>
      <c r="E30" s="151" t="s">
        <v>88</v>
      </c>
      <c r="F30" s="152"/>
      <c r="G30" s="153">
        <f>G31+G32</f>
        <v>2127.5</v>
      </c>
      <c r="H30" s="153">
        <f>H31+H32</f>
        <v>2212</v>
      </c>
      <c r="I30" s="153">
        <f>I31+I32</f>
        <v>2262.2</v>
      </c>
    </row>
    <row r="31" spans="1:9" ht="25.5">
      <c r="A31" s="130" t="s">
        <v>84</v>
      </c>
      <c r="B31" s="131">
        <v>911</v>
      </c>
      <c r="C31" s="149" t="s">
        <v>37</v>
      </c>
      <c r="D31" s="149" t="s">
        <v>40</v>
      </c>
      <c r="E31" s="149" t="s">
        <v>88</v>
      </c>
      <c r="F31" s="149" t="s">
        <v>85</v>
      </c>
      <c r="G31" s="154">
        <v>2124.5</v>
      </c>
      <c r="H31" s="154">
        <v>2209</v>
      </c>
      <c r="I31" s="154">
        <v>2259.2</v>
      </c>
    </row>
    <row r="32" spans="1:9" ht="12.75">
      <c r="A32" s="155" t="s">
        <v>83</v>
      </c>
      <c r="B32" s="131">
        <v>911</v>
      </c>
      <c r="C32" s="149" t="s">
        <v>37</v>
      </c>
      <c r="D32" s="149" t="s">
        <v>40</v>
      </c>
      <c r="E32" s="149" t="s">
        <v>88</v>
      </c>
      <c r="F32" s="149" t="s">
        <v>218</v>
      </c>
      <c r="G32" s="154">
        <v>3</v>
      </c>
      <c r="H32" s="154">
        <v>3</v>
      </c>
      <c r="I32" s="154">
        <v>3</v>
      </c>
    </row>
    <row r="33" spans="1:9" ht="15">
      <c r="A33" s="156" t="s">
        <v>19</v>
      </c>
      <c r="B33" s="123">
        <v>911</v>
      </c>
      <c r="C33" s="157" t="s">
        <v>37</v>
      </c>
      <c r="D33" s="157" t="s">
        <v>41</v>
      </c>
      <c r="E33" s="158"/>
      <c r="F33" s="158"/>
      <c r="G33" s="120">
        <f aca="true" t="shared" si="1" ref="G33:I34">SUM(G34)</f>
        <v>200</v>
      </c>
      <c r="H33" s="120">
        <f t="shared" si="1"/>
        <v>200</v>
      </c>
      <c r="I33" s="120">
        <f t="shared" si="1"/>
        <v>200</v>
      </c>
    </row>
    <row r="34" spans="1:9" ht="12.75">
      <c r="A34" s="139" t="s">
        <v>62</v>
      </c>
      <c r="B34" s="131">
        <v>911</v>
      </c>
      <c r="C34" s="143" t="s">
        <v>37</v>
      </c>
      <c r="D34" s="143" t="s">
        <v>41</v>
      </c>
      <c r="E34" s="144" t="s">
        <v>94</v>
      </c>
      <c r="F34" s="144"/>
      <c r="G34" s="134">
        <f t="shared" si="1"/>
        <v>200</v>
      </c>
      <c r="H34" s="134">
        <f t="shared" si="1"/>
        <v>200</v>
      </c>
      <c r="I34" s="134">
        <f t="shared" si="1"/>
        <v>200</v>
      </c>
    </row>
    <row r="35" spans="1:9" ht="12.75">
      <c r="A35" s="139" t="s">
        <v>82</v>
      </c>
      <c r="B35" s="131">
        <v>911</v>
      </c>
      <c r="C35" s="143" t="s">
        <v>37</v>
      </c>
      <c r="D35" s="143" t="s">
        <v>41</v>
      </c>
      <c r="E35" s="144" t="s">
        <v>95</v>
      </c>
      <c r="F35" s="144" t="s">
        <v>16</v>
      </c>
      <c r="G35" s="134">
        <f>SUM(G38)</f>
        <v>200</v>
      </c>
      <c r="H35" s="134">
        <f>SUM(H38)</f>
        <v>200</v>
      </c>
      <c r="I35" s="134">
        <f>SUM(I38)</f>
        <v>200</v>
      </c>
    </row>
    <row r="36" spans="1:9" ht="12.75">
      <c r="A36" s="139" t="s">
        <v>82</v>
      </c>
      <c r="B36" s="131">
        <v>911</v>
      </c>
      <c r="C36" s="143" t="s">
        <v>37</v>
      </c>
      <c r="D36" s="143" t="s">
        <v>41</v>
      </c>
      <c r="E36" s="144" t="s">
        <v>112</v>
      </c>
      <c r="F36" s="144"/>
      <c r="G36" s="134">
        <f aca="true" t="shared" si="2" ref="G36:I37">G37</f>
        <v>200</v>
      </c>
      <c r="H36" s="134">
        <f t="shared" si="2"/>
        <v>200</v>
      </c>
      <c r="I36" s="134">
        <f t="shared" si="2"/>
        <v>200</v>
      </c>
    </row>
    <row r="37" spans="1:9" ht="12.75">
      <c r="A37" s="139" t="s">
        <v>64</v>
      </c>
      <c r="B37" s="131">
        <v>911</v>
      </c>
      <c r="C37" s="143" t="s">
        <v>37</v>
      </c>
      <c r="D37" s="143" t="s">
        <v>41</v>
      </c>
      <c r="E37" s="143" t="s">
        <v>96</v>
      </c>
      <c r="F37" s="143" t="s">
        <v>16</v>
      </c>
      <c r="G37" s="134">
        <f t="shared" si="2"/>
        <v>200</v>
      </c>
      <c r="H37" s="134">
        <f t="shared" si="2"/>
        <v>200</v>
      </c>
      <c r="I37" s="134">
        <f t="shared" si="2"/>
        <v>200</v>
      </c>
    </row>
    <row r="38" spans="1:9" ht="12.75">
      <c r="A38" s="139" t="s">
        <v>64</v>
      </c>
      <c r="B38" s="131">
        <v>911</v>
      </c>
      <c r="C38" s="143" t="s">
        <v>37</v>
      </c>
      <c r="D38" s="143" t="s">
        <v>41</v>
      </c>
      <c r="E38" s="143" t="s">
        <v>96</v>
      </c>
      <c r="F38" s="143" t="s">
        <v>65</v>
      </c>
      <c r="G38" s="134">
        <v>200</v>
      </c>
      <c r="H38" s="134">
        <v>200</v>
      </c>
      <c r="I38" s="134">
        <v>200</v>
      </c>
    </row>
    <row r="39" spans="1:9" ht="15.75" customHeight="1">
      <c r="A39" s="122" t="s">
        <v>24</v>
      </c>
      <c r="B39" s="123">
        <v>911</v>
      </c>
      <c r="C39" s="128" t="s">
        <v>37</v>
      </c>
      <c r="D39" s="128" t="s">
        <v>42</v>
      </c>
      <c r="E39" s="128"/>
      <c r="F39" s="128"/>
      <c r="G39" s="120">
        <f>G41+G45</f>
        <v>1336.2</v>
      </c>
      <c r="H39" s="120">
        <f>H41+H45</f>
        <v>1399.9</v>
      </c>
      <c r="I39" s="120">
        <f>I41+I45</f>
        <v>1408</v>
      </c>
    </row>
    <row r="40" spans="1:9" ht="28.5" customHeight="1">
      <c r="A40" s="139" t="s">
        <v>122</v>
      </c>
      <c r="B40" s="131">
        <v>911</v>
      </c>
      <c r="C40" s="132" t="s">
        <v>37</v>
      </c>
      <c r="D40" s="132" t="s">
        <v>42</v>
      </c>
      <c r="E40" s="150" t="s">
        <v>118</v>
      </c>
      <c r="F40" s="128"/>
      <c r="G40" s="120">
        <f>G41</f>
        <v>130</v>
      </c>
      <c r="H40" s="120">
        <f>H41</f>
        <v>130</v>
      </c>
      <c r="I40" s="120">
        <f>I41</f>
        <v>130</v>
      </c>
    </row>
    <row r="41" spans="1:9" ht="39" customHeight="1">
      <c r="A41" s="155" t="s">
        <v>170</v>
      </c>
      <c r="B41" s="131">
        <v>911</v>
      </c>
      <c r="C41" s="132" t="s">
        <v>37</v>
      </c>
      <c r="D41" s="132" t="s">
        <v>42</v>
      </c>
      <c r="E41" s="150" t="s">
        <v>138</v>
      </c>
      <c r="F41" s="138" t="s">
        <v>16</v>
      </c>
      <c r="G41" s="134">
        <f>SUM(G42)</f>
        <v>130</v>
      </c>
      <c r="H41" s="134">
        <f>SUM(H42)</f>
        <v>130</v>
      </c>
      <c r="I41" s="134">
        <f>SUM(I42)</f>
        <v>130</v>
      </c>
    </row>
    <row r="42" spans="1:9" ht="24.75" customHeight="1">
      <c r="A42" s="139" t="s">
        <v>143</v>
      </c>
      <c r="B42" s="131">
        <v>911</v>
      </c>
      <c r="C42" s="132" t="s">
        <v>37</v>
      </c>
      <c r="D42" s="132" t="s">
        <v>42</v>
      </c>
      <c r="E42" s="150" t="s">
        <v>139</v>
      </c>
      <c r="F42" s="138" t="s">
        <v>16</v>
      </c>
      <c r="G42" s="134">
        <f>SUM(G44)</f>
        <v>130</v>
      </c>
      <c r="H42" s="134">
        <f>SUM(H44)</f>
        <v>130</v>
      </c>
      <c r="I42" s="134">
        <f>SUM(I44)</f>
        <v>130</v>
      </c>
    </row>
    <row r="43" spans="1:9" ht="26.25" customHeight="1">
      <c r="A43" s="130" t="s">
        <v>145</v>
      </c>
      <c r="B43" s="131">
        <v>911</v>
      </c>
      <c r="C43" s="132" t="s">
        <v>37</v>
      </c>
      <c r="D43" s="132" t="s">
        <v>42</v>
      </c>
      <c r="E43" s="150" t="s">
        <v>144</v>
      </c>
      <c r="F43" s="138"/>
      <c r="G43" s="134">
        <f>G44</f>
        <v>130</v>
      </c>
      <c r="H43" s="134">
        <f>H44</f>
        <v>130</v>
      </c>
      <c r="I43" s="134">
        <f>I44</f>
        <v>130</v>
      </c>
    </row>
    <row r="44" spans="1:9" ht="15.75" customHeight="1">
      <c r="A44" s="135" t="s">
        <v>146</v>
      </c>
      <c r="B44" s="131">
        <v>911</v>
      </c>
      <c r="C44" s="132" t="s">
        <v>37</v>
      </c>
      <c r="D44" s="132" t="s">
        <v>42</v>
      </c>
      <c r="E44" s="149" t="s">
        <v>142</v>
      </c>
      <c r="F44" s="150">
        <v>110</v>
      </c>
      <c r="G44" s="134">
        <v>130</v>
      </c>
      <c r="H44" s="134">
        <v>130</v>
      </c>
      <c r="I44" s="134">
        <v>130</v>
      </c>
    </row>
    <row r="45" spans="1:9" ht="12.75">
      <c r="A45" s="139" t="s">
        <v>62</v>
      </c>
      <c r="B45" s="131">
        <v>911</v>
      </c>
      <c r="C45" s="143" t="s">
        <v>37</v>
      </c>
      <c r="D45" s="143" t="s">
        <v>42</v>
      </c>
      <c r="E45" s="143" t="s">
        <v>94</v>
      </c>
      <c r="F45" s="132"/>
      <c r="G45" s="134">
        <f>G46</f>
        <v>1206.2</v>
      </c>
      <c r="H45" s="134">
        <f>H46</f>
        <v>1269.9</v>
      </c>
      <c r="I45" s="134">
        <f>I46</f>
        <v>1278</v>
      </c>
    </row>
    <row r="46" spans="1:9" ht="12.75">
      <c r="A46" s="139" t="s">
        <v>82</v>
      </c>
      <c r="B46" s="131">
        <v>911</v>
      </c>
      <c r="C46" s="143" t="s">
        <v>37</v>
      </c>
      <c r="D46" s="143" t="s">
        <v>42</v>
      </c>
      <c r="E46" s="143" t="s">
        <v>95</v>
      </c>
      <c r="F46" s="132"/>
      <c r="G46" s="134">
        <f>G48+G51+G57+G59+G61+G63+G65+G67+G53+G55</f>
        <v>1206.2</v>
      </c>
      <c r="H46" s="134">
        <f>H48+H51+H57+H59+H61+H63+H65+H67+H53+H55</f>
        <v>1269.9</v>
      </c>
      <c r="I46" s="134">
        <f>I48+I51+I57+I59+I61+I63+I65+I67+I53+I55</f>
        <v>1278</v>
      </c>
    </row>
    <row r="47" spans="1:9" ht="12.75">
      <c r="A47" s="139" t="s">
        <v>82</v>
      </c>
      <c r="B47" s="131">
        <v>911</v>
      </c>
      <c r="C47" s="143" t="s">
        <v>37</v>
      </c>
      <c r="D47" s="143" t="s">
        <v>42</v>
      </c>
      <c r="E47" s="143" t="s">
        <v>112</v>
      </c>
      <c r="F47" s="132"/>
      <c r="G47" s="134">
        <f>G46</f>
        <v>1206.2</v>
      </c>
      <c r="H47" s="134">
        <f>H46</f>
        <v>1269.9</v>
      </c>
      <c r="I47" s="134">
        <f>I46</f>
        <v>1278</v>
      </c>
    </row>
    <row r="48" spans="1:9" ht="25.5">
      <c r="A48" s="139" t="s">
        <v>226</v>
      </c>
      <c r="B48" s="131">
        <v>911</v>
      </c>
      <c r="C48" s="149" t="s">
        <v>37</v>
      </c>
      <c r="D48" s="149" t="s">
        <v>42</v>
      </c>
      <c r="E48" s="149" t="s">
        <v>97</v>
      </c>
      <c r="F48" s="150"/>
      <c r="G48" s="134">
        <f>G49+G50</f>
        <v>133.5</v>
      </c>
      <c r="H48" s="134">
        <f>H49+H50</f>
        <v>116.69999999999999</v>
      </c>
      <c r="I48" s="134">
        <f>I49+I50</f>
        <v>116.69999999999999</v>
      </c>
    </row>
    <row r="49" spans="1:9" ht="25.5">
      <c r="A49" s="130" t="s">
        <v>84</v>
      </c>
      <c r="B49" s="131">
        <v>911</v>
      </c>
      <c r="C49" s="149" t="s">
        <v>37</v>
      </c>
      <c r="D49" s="149" t="s">
        <v>42</v>
      </c>
      <c r="E49" s="149" t="s">
        <v>97</v>
      </c>
      <c r="F49" s="150">
        <v>240</v>
      </c>
      <c r="G49" s="134">
        <v>128.9</v>
      </c>
      <c r="H49" s="134">
        <v>112.1</v>
      </c>
      <c r="I49" s="134">
        <v>112.1</v>
      </c>
    </row>
    <row r="50" spans="1:9" ht="12.75">
      <c r="A50" s="155" t="s">
        <v>83</v>
      </c>
      <c r="B50" s="131">
        <v>911</v>
      </c>
      <c r="C50" s="149" t="s">
        <v>37</v>
      </c>
      <c r="D50" s="149" t="s">
        <v>42</v>
      </c>
      <c r="E50" s="149" t="s">
        <v>97</v>
      </c>
      <c r="F50" s="150">
        <v>850</v>
      </c>
      <c r="G50" s="134">
        <v>4.6</v>
      </c>
      <c r="H50" s="134">
        <v>4.6</v>
      </c>
      <c r="I50" s="134">
        <v>4.6</v>
      </c>
    </row>
    <row r="51" spans="1:9" ht="12.75">
      <c r="A51" s="130" t="s">
        <v>51</v>
      </c>
      <c r="B51" s="131">
        <v>911</v>
      </c>
      <c r="C51" s="132" t="s">
        <v>37</v>
      </c>
      <c r="D51" s="132" t="s">
        <v>42</v>
      </c>
      <c r="E51" s="149" t="s">
        <v>98</v>
      </c>
      <c r="F51" s="150"/>
      <c r="G51" s="134">
        <f>G52</f>
        <v>628</v>
      </c>
      <c r="H51" s="134">
        <f>H52</f>
        <v>500</v>
      </c>
      <c r="I51" s="134">
        <f>I52</f>
        <v>500</v>
      </c>
    </row>
    <row r="52" spans="1:9" ht="25.5">
      <c r="A52" s="130" t="s">
        <v>84</v>
      </c>
      <c r="B52" s="131">
        <v>911</v>
      </c>
      <c r="C52" s="132" t="s">
        <v>37</v>
      </c>
      <c r="D52" s="132" t="s">
        <v>42</v>
      </c>
      <c r="E52" s="149" t="s">
        <v>98</v>
      </c>
      <c r="F52" s="150">
        <v>240</v>
      </c>
      <c r="G52" s="134">
        <v>628</v>
      </c>
      <c r="H52" s="134">
        <v>500</v>
      </c>
      <c r="I52" s="134">
        <v>500</v>
      </c>
    </row>
    <row r="53" spans="1:9" ht="17.25" customHeight="1">
      <c r="A53" s="130" t="s">
        <v>227</v>
      </c>
      <c r="B53" s="131">
        <v>911</v>
      </c>
      <c r="C53" s="132" t="s">
        <v>37</v>
      </c>
      <c r="D53" s="132" t="s">
        <v>42</v>
      </c>
      <c r="E53" s="149" t="s">
        <v>99</v>
      </c>
      <c r="F53" s="150"/>
      <c r="G53" s="134">
        <f>G54</f>
        <v>50</v>
      </c>
      <c r="H53" s="134">
        <f>H54</f>
        <v>150</v>
      </c>
      <c r="I53" s="134">
        <f>I54</f>
        <v>150</v>
      </c>
    </row>
    <row r="54" spans="1:9" ht="25.5">
      <c r="A54" s="130" t="s">
        <v>84</v>
      </c>
      <c r="B54" s="131">
        <v>911</v>
      </c>
      <c r="C54" s="132" t="s">
        <v>37</v>
      </c>
      <c r="D54" s="132" t="s">
        <v>42</v>
      </c>
      <c r="E54" s="149" t="s">
        <v>99</v>
      </c>
      <c r="F54" s="150">
        <v>240</v>
      </c>
      <c r="G54" s="134">
        <v>50</v>
      </c>
      <c r="H54" s="134">
        <v>150</v>
      </c>
      <c r="I54" s="134">
        <v>150</v>
      </c>
    </row>
    <row r="55" spans="1:9" ht="25.5">
      <c r="A55" s="130" t="s">
        <v>217</v>
      </c>
      <c r="B55" s="131">
        <v>911</v>
      </c>
      <c r="C55" s="132" t="s">
        <v>37</v>
      </c>
      <c r="D55" s="132" t="s">
        <v>42</v>
      </c>
      <c r="E55" s="149" t="s">
        <v>216</v>
      </c>
      <c r="F55" s="150"/>
      <c r="G55" s="134">
        <f>G56</f>
        <v>50</v>
      </c>
      <c r="H55" s="134">
        <f>H56</f>
        <v>150</v>
      </c>
      <c r="I55" s="134">
        <f>I56</f>
        <v>150</v>
      </c>
    </row>
    <row r="56" spans="1:9" ht="25.5">
      <c r="A56" s="130" t="s">
        <v>84</v>
      </c>
      <c r="B56" s="131">
        <v>911</v>
      </c>
      <c r="C56" s="132" t="s">
        <v>37</v>
      </c>
      <c r="D56" s="132" t="s">
        <v>42</v>
      </c>
      <c r="E56" s="149" t="s">
        <v>216</v>
      </c>
      <c r="F56" s="150">
        <v>240</v>
      </c>
      <c r="G56" s="134">
        <v>50</v>
      </c>
      <c r="H56" s="134">
        <v>150</v>
      </c>
      <c r="I56" s="134">
        <v>150</v>
      </c>
    </row>
    <row r="57" spans="1:9" ht="13.5" customHeight="1">
      <c r="A57" s="130" t="s">
        <v>228</v>
      </c>
      <c r="B57" s="131">
        <v>911</v>
      </c>
      <c r="C57" s="132" t="s">
        <v>37</v>
      </c>
      <c r="D57" s="132" t="s">
        <v>42</v>
      </c>
      <c r="E57" s="149" t="s">
        <v>100</v>
      </c>
      <c r="F57" s="150"/>
      <c r="G57" s="134">
        <f>G58</f>
        <v>115.8</v>
      </c>
      <c r="H57" s="134">
        <f>H58</f>
        <v>115.8</v>
      </c>
      <c r="I57" s="134">
        <f>I58</f>
        <v>115.8</v>
      </c>
    </row>
    <row r="58" spans="1:9" ht="30" customHeight="1">
      <c r="A58" s="130" t="s">
        <v>84</v>
      </c>
      <c r="B58" s="131">
        <v>911</v>
      </c>
      <c r="C58" s="132" t="s">
        <v>37</v>
      </c>
      <c r="D58" s="132" t="s">
        <v>42</v>
      </c>
      <c r="E58" s="149" t="s">
        <v>100</v>
      </c>
      <c r="F58" s="150">
        <v>240</v>
      </c>
      <c r="G58" s="134">
        <v>115.8</v>
      </c>
      <c r="H58" s="134">
        <v>115.8</v>
      </c>
      <c r="I58" s="134">
        <v>115.8</v>
      </c>
    </row>
    <row r="59" spans="1:9" ht="27" customHeight="1">
      <c r="A59" s="130" t="s">
        <v>66</v>
      </c>
      <c r="B59" s="131">
        <v>911</v>
      </c>
      <c r="C59" s="132" t="s">
        <v>37</v>
      </c>
      <c r="D59" s="132" t="s">
        <v>42</v>
      </c>
      <c r="E59" s="149" t="s">
        <v>101</v>
      </c>
      <c r="F59" s="150"/>
      <c r="G59" s="134">
        <f>G60</f>
        <v>6.3</v>
      </c>
      <c r="H59" s="134">
        <f>H60</f>
        <v>6.5</v>
      </c>
      <c r="I59" s="134">
        <f>I60</f>
        <v>6.8</v>
      </c>
    </row>
    <row r="60" spans="1:9" ht="12.75">
      <c r="A60" s="155" t="s">
        <v>83</v>
      </c>
      <c r="B60" s="131">
        <v>911</v>
      </c>
      <c r="C60" s="132" t="s">
        <v>37</v>
      </c>
      <c r="D60" s="132" t="s">
        <v>42</v>
      </c>
      <c r="E60" s="149" t="s">
        <v>101</v>
      </c>
      <c r="F60" s="150">
        <v>850</v>
      </c>
      <c r="G60" s="134">
        <v>6.3</v>
      </c>
      <c r="H60" s="134">
        <v>6.5</v>
      </c>
      <c r="I60" s="134">
        <v>6.8</v>
      </c>
    </row>
    <row r="61" spans="1:9" ht="25.5">
      <c r="A61" s="130" t="s">
        <v>67</v>
      </c>
      <c r="B61" s="131">
        <v>911</v>
      </c>
      <c r="C61" s="132" t="s">
        <v>37</v>
      </c>
      <c r="D61" s="132" t="s">
        <v>42</v>
      </c>
      <c r="E61" s="149" t="s">
        <v>102</v>
      </c>
      <c r="F61" s="150"/>
      <c r="G61" s="134">
        <f>G62</f>
        <v>183.4</v>
      </c>
      <c r="H61" s="134">
        <f>H62</f>
        <v>191.4</v>
      </c>
      <c r="I61" s="134">
        <f>I62</f>
        <v>199</v>
      </c>
    </row>
    <row r="62" spans="1:9" ht="25.5">
      <c r="A62" s="130" t="s">
        <v>84</v>
      </c>
      <c r="B62" s="131">
        <v>911</v>
      </c>
      <c r="C62" s="132" t="s">
        <v>37</v>
      </c>
      <c r="D62" s="132" t="s">
        <v>42</v>
      </c>
      <c r="E62" s="149" t="s">
        <v>102</v>
      </c>
      <c r="F62" s="150">
        <v>240</v>
      </c>
      <c r="G62" s="134">
        <v>183.4</v>
      </c>
      <c r="H62" s="134">
        <v>191.4</v>
      </c>
      <c r="I62" s="134">
        <v>199</v>
      </c>
    </row>
    <row r="63" spans="1:9" ht="51">
      <c r="A63" s="155" t="s">
        <v>229</v>
      </c>
      <c r="B63" s="131">
        <v>911</v>
      </c>
      <c r="C63" s="132" t="s">
        <v>37</v>
      </c>
      <c r="D63" s="132" t="s">
        <v>42</v>
      </c>
      <c r="E63" s="149" t="s">
        <v>106</v>
      </c>
      <c r="F63" s="150"/>
      <c r="G63" s="134">
        <f>G64</f>
        <v>24</v>
      </c>
      <c r="H63" s="134">
        <f>H64</f>
        <v>24</v>
      </c>
      <c r="I63" s="134">
        <f>I64</f>
        <v>24</v>
      </c>
    </row>
    <row r="64" spans="1:9" ht="12.75">
      <c r="A64" s="130" t="s">
        <v>57</v>
      </c>
      <c r="B64" s="131">
        <v>911</v>
      </c>
      <c r="C64" s="132" t="s">
        <v>37</v>
      </c>
      <c r="D64" s="132" t="s">
        <v>42</v>
      </c>
      <c r="E64" s="149" t="s">
        <v>106</v>
      </c>
      <c r="F64" s="150">
        <v>540</v>
      </c>
      <c r="G64" s="134">
        <v>24</v>
      </c>
      <c r="H64" s="134">
        <v>24</v>
      </c>
      <c r="I64" s="134">
        <v>24</v>
      </c>
    </row>
    <row r="65" spans="1:9" ht="12.75">
      <c r="A65" s="130" t="s">
        <v>69</v>
      </c>
      <c r="B65" s="131">
        <v>911</v>
      </c>
      <c r="C65" s="132" t="s">
        <v>37</v>
      </c>
      <c r="D65" s="132" t="s">
        <v>42</v>
      </c>
      <c r="E65" s="149" t="s">
        <v>104</v>
      </c>
      <c r="F65" s="150"/>
      <c r="G65" s="134">
        <f>G66</f>
        <v>10</v>
      </c>
      <c r="H65" s="134">
        <f>H66</f>
        <v>10</v>
      </c>
      <c r="I65" s="134">
        <f>I66</f>
        <v>10</v>
      </c>
    </row>
    <row r="66" spans="1:9" ht="25.5">
      <c r="A66" s="130" t="s">
        <v>84</v>
      </c>
      <c r="B66" s="131">
        <v>911</v>
      </c>
      <c r="C66" s="132" t="s">
        <v>37</v>
      </c>
      <c r="D66" s="132" t="s">
        <v>42</v>
      </c>
      <c r="E66" s="149" t="s">
        <v>104</v>
      </c>
      <c r="F66" s="150">
        <v>240</v>
      </c>
      <c r="G66" s="134">
        <v>10</v>
      </c>
      <c r="H66" s="134">
        <v>10</v>
      </c>
      <c r="I66" s="134">
        <v>10</v>
      </c>
    </row>
    <row r="67" spans="1:9" ht="25.5">
      <c r="A67" s="130" t="s">
        <v>68</v>
      </c>
      <c r="B67" s="131">
        <v>911</v>
      </c>
      <c r="C67" s="132" t="s">
        <v>37</v>
      </c>
      <c r="D67" s="132" t="s">
        <v>42</v>
      </c>
      <c r="E67" s="149" t="s">
        <v>103</v>
      </c>
      <c r="F67" s="150"/>
      <c r="G67" s="134">
        <f>G68</f>
        <v>5.2</v>
      </c>
      <c r="H67" s="134">
        <f>H68</f>
        <v>5.5</v>
      </c>
      <c r="I67" s="134">
        <f>I68</f>
        <v>5.7</v>
      </c>
    </row>
    <row r="68" spans="1:9" ht="25.5">
      <c r="A68" s="130" t="s">
        <v>84</v>
      </c>
      <c r="B68" s="131">
        <v>911</v>
      </c>
      <c r="C68" s="132" t="s">
        <v>37</v>
      </c>
      <c r="D68" s="132" t="s">
        <v>42</v>
      </c>
      <c r="E68" s="149" t="s">
        <v>103</v>
      </c>
      <c r="F68" s="150">
        <v>240</v>
      </c>
      <c r="G68" s="134">
        <v>5.2</v>
      </c>
      <c r="H68" s="134">
        <v>5.5</v>
      </c>
      <c r="I68" s="134">
        <v>5.7</v>
      </c>
    </row>
    <row r="69" spans="1:9" ht="12.75" hidden="1">
      <c r="A69" s="122" t="s">
        <v>14</v>
      </c>
      <c r="B69" s="123">
        <v>911</v>
      </c>
      <c r="C69" s="159" t="s">
        <v>43</v>
      </c>
      <c r="D69" s="159" t="s">
        <v>38</v>
      </c>
      <c r="E69" s="159"/>
      <c r="F69" s="159"/>
      <c r="G69" s="160">
        <f aca="true" t="shared" si="3" ref="G69:I72">SUM(G70)</f>
        <v>0</v>
      </c>
      <c r="H69" s="160">
        <f t="shared" si="3"/>
        <v>0</v>
      </c>
      <c r="I69" s="160">
        <f t="shared" si="3"/>
        <v>0</v>
      </c>
    </row>
    <row r="70" spans="1:9" ht="12.75" hidden="1">
      <c r="A70" s="130" t="s">
        <v>20</v>
      </c>
      <c r="B70" s="123">
        <v>911</v>
      </c>
      <c r="C70" s="132" t="s">
        <v>43</v>
      </c>
      <c r="D70" s="132" t="s">
        <v>39</v>
      </c>
      <c r="E70" s="132"/>
      <c r="F70" s="132"/>
      <c r="G70" s="134">
        <f t="shared" si="3"/>
        <v>0</v>
      </c>
      <c r="H70" s="134">
        <f t="shared" si="3"/>
        <v>0</v>
      </c>
      <c r="I70" s="134">
        <f t="shared" si="3"/>
        <v>0</v>
      </c>
    </row>
    <row r="71" spans="1:9" ht="12.75" hidden="1">
      <c r="A71" s="139" t="s">
        <v>62</v>
      </c>
      <c r="B71" s="123">
        <v>911</v>
      </c>
      <c r="C71" s="132" t="s">
        <v>43</v>
      </c>
      <c r="D71" s="132" t="s">
        <v>39</v>
      </c>
      <c r="E71" s="144" t="s">
        <v>94</v>
      </c>
      <c r="F71" s="132"/>
      <c r="G71" s="134">
        <f t="shared" si="3"/>
        <v>0</v>
      </c>
      <c r="H71" s="134">
        <f t="shared" si="3"/>
        <v>0</v>
      </c>
      <c r="I71" s="134">
        <f t="shared" si="3"/>
        <v>0</v>
      </c>
    </row>
    <row r="72" spans="1:9" ht="12.75" hidden="1">
      <c r="A72" s="139" t="s">
        <v>82</v>
      </c>
      <c r="B72" s="123">
        <v>911</v>
      </c>
      <c r="C72" s="132" t="s">
        <v>43</v>
      </c>
      <c r="D72" s="132" t="s">
        <v>39</v>
      </c>
      <c r="E72" s="144" t="s">
        <v>95</v>
      </c>
      <c r="F72" s="132"/>
      <c r="G72" s="134">
        <f t="shared" si="3"/>
        <v>0</v>
      </c>
      <c r="H72" s="134">
        <f t="shared" si="3"/>
        <v>0</v>
      </c>
      <c r="I72" s="134">
        <f t="shared" si="3"/>
        <v>0</v>
      </c>
    </row>
    <row r="73" spans="1:9" ht="28.5" customHeight="1" hidden="1">
      <c r="A73" s="130" t="s">
        <v>34</v>
      </c>
      <c r="B73" s="123">
        <v>911</v>
      </c>
      <c r="C73" s="132" t="s">
        <v>43</v>
      </c>
      <c r="D73" s="132" t="s">
        <v>39</v>
      </c>
      <c r="E73" s="150" t="s">
        <v>107</v>
      </c>
      <c r="F73" s="161"/>
      <c r="G73" s="134">
        <f>G74</f>
        <v>0</v>
      </c>
      <c r="H73" s="134">
        <f>H74</f>
        <v>0</v>
      </c>
      <c r="I73" s="134">
        <f>I74</f>
        <v>0</v>
      </c>
    </row>
    <row r="74" spans="1:9" ht="15" customHeight="1" hidden="1">
      <c r="A74" s="135" t="s">
        <v>86</v>
      </c>
      <c r="B74" s="123">
        <v>911</v>
      </c>
      <c r="C74" s="132" t="s">
        <v>43</v>
      </c>
      <c r="D74" s="132" t="s">
        <v>39</v>
      </c>
      <c r="E74" s="144" t="s">
        <v>107</v>
      </c>
      <c r="F74" s="150">
        <v>120</v>
      </c>
      <c r="G74" s="134"/>
      <c r="H74" s="134"/>
      <c r="I74" s="134"/>
    </row>
    <row r="75" spans="1:9" ht="25.5" hidden="1">
      <c r="A75" s="130" t="s">
        <v>84</v>
      </c>
      <c r="B75" s="123">
        <v>911</v>
      </c>
      <c r="C75" s="132" t="s">
        <v>43</v>
      </c>
      <c r="D75" s="132" t="s">
        <v>39</v>
      </c>
      <c r="E75" s="144" t="s">
        <v>107</v>
      </c>
      <c r="F75" s="150">
        <v>240</v>
      </c>
      <c r="G75" s="134"/>
      <c r="H75" s="134"/>
      <c r="I75" s="134"/>
    </row>
    <row r="76" spans="1:9" ht="29.25">
      <c r="A76" s="117" t="s">
        <v>33</v>
      </c>
      <c r="B76" s="123">
        <v>911</v>
      </c>
      <c r="C76" s="128" t="s">
        <v>39</v>
      </c>
      <c r="D76" s="128" t="s">
        <v>38</v>
      </c>
      <c r="E76" s="128"/>
      <c r="F76" s="128"/>
      <c r="G76" s="120">
        <f>G77+G83</f>
        <v>872.9</v>
      </c>
      <c r="H76" s="120">
        <f>H77+H83</f>
        <v>1098</v>
      </c>
      <c r="I76" s="120">
        <f>I77+I83</f>
        <v>958</v>
      </c>
    </row>
    <row r="77" spans="1:9" ht="25.5" customHeight="1">
      <c r="A77" s="122" t="s">
        <v>32</v>
      </c>
      <c r="B77" s="131">
        <v>911</v>
      </c>
      <c r="C77" s="132" t="s">
        <v>39</v>
      </c>
      <c r="D77" s="132" t="s">
        <v>44</v>
      </c>
      <c r="E77" s="132"/>
      <c r="F77" s="132"/>
      <c r="G77" s="134">
        <f>G78</f>
        <v>379</v>
      </c>
      <c r="H77" s="134">
        <f aca="true" t="shared" si="4" ref="H77:I79">H78</f>
        <v>630</v>
      </c>
      <c r="I77" s="134">
        <f t="shared" si="4"/>
        <v>490</v>
      </c>
    </row>
    <row r="78" spans="1:9" ht="38.25">
      <c r="A78" s="139" t="s">
        <v>108</v>
      </c>
      <c r="B78" s="131">
        <v>911</v>
      </c>
      <c r="C78" s="132" t="s">
        <v>39</v>
      </c>
      <c r="D78" s="132" t="s">
        <v>44</v>
      </c>
      <c r="E78" s="150" t="s">
        <v>109</v>
      </c>
      <c r="F78" s="132"/>
      <c r="G78" s="134">
        <f>G79</f>
        <v>379</v>
      </c>
      <c r="H78" s="134">
        <f t="shared" si="4"/>
        <v>630</v>
      </c>
      <c r="I78" s="134">
        <f t="shared" si="4"/>
        <v>490</v>
      </c>
    </row>
    <row r="79" spans="1:9" ht="30" customHeight="1">
      <c r="A79" s="139" t="s">
        <v>232</v>
      </c>
      <c r="B79" s="131">
        <v>911</v>
      </c>
      <c r="C79" s="132" t="s">
        <v>39</v>
      </c>
      <c r="D79" s="132" t="s">
        <v>44</v>
      </c>
      <c r="E79" s="150" t="s">
        <v>110</v>
      </c>
      <c r="F79" s="132"/>
      <c r="G79" s="134">
        <f>G80</f>
        <v>379</v>
      </c>
      <c r="H79" s="134">
        <f t="shared" si="4"/>
        <v>630</v>
      </c>
      <c r="I79" s="134">
        <f t="shared" si="4"/>
        <v>490</v>
      </c>
    </row>
    <row r="80" spans="1:9" ht="51">
      <c r="A80" s="139" t="s">
        <v>203</v>
      </c>
      <c r="B80" s="131">
        <v>911</v>
      </c>
      <c r="C80" s="132" t="s">
        <v>39</v>
      </c>
      <c r="D80" s="132" t="s">
        <v>44</v>
      </c>
      <c r="E80" s="150" t="s">
        <v>111</v>
      </c>
      <c r="F80" s="132"/>
      <c r="G80" s="134">
        <f>SUM(G82)</f>
        <v>379</v>
      </c>
      <c r="H80" s="134">
        <f>SUM(H82)</f>
        <v>630</v>
      </c>
      <c r="I80" s="134">
        <f>SUM(I82)</f>
        <v>490</v>
      </c>
    </row>
    <row r="81" spans="1:9" ht="12.75">
      <c r="A81" s="139" t="s">
        <v>179</v>
      </c>
      <c r="B81" s="131">
        <v>911</v>
      </c>
      <c r="C81" s="132" t="s">
        <v>39</v>
      </c>
      <c r="D81" s="132" t="s">
        <v>44</v>
      </c>
      <c r="E81" s="150" t="s">
        <v>147</v>
      </c>
      <c r="F81" s="132"/>
      <c r="G81" s="134">
        <f>G82</f>
        <v>379</v>
      </c>
      <c r="H81" s="134">
        <f>H82</f>
        <v>630</v>
      </c>
      <c r="I81" s="134">
        <f>I82</f>
        <v>490</v>
      </c>
    </row>
    <row r="82" spans="1:9" ht="25.5">
      <c r="A82" s="130" t="s">
        <v>84</v>
      </c>
      <c r="B82" s="131">
        <v>911</v>
      </c>
      <c r="C82" s="132" t="s">
        <v>39</v>
      </c>
      <c r="D82" s="132" t="s">
        <v>44</v>
      </c>
      <c r="E82" s="150" t="s">
        <v>147</v>
      </c>
      <c r="F82" s="137" t="s">
        <v>85</v>
      </c>
      <c r="G82" s="134">
        <v>379</v>
      </c>
      <c r="H82" s="134">
        <v>630</v>
      </c>
      <c r="I82" s="134">
        <v>490</v>
      </c>
    </row>
    <row r="83" spans="1:9" ht="25.5">
      <c r="A83" s="122" t="s">
        <v>230</v>
      </c>
      <c r="B83" s="131">
        <v>911</v>
      </c>
      <c r="C83" s="136" t="s">
        <v>39</v>
      </c>
      <c r="D83" s="136" t="s">
        <v>231</v>
      </c>
      <c r="E83" s="150"/>
      <c r="F83" s="137"/>
      <c r="G83" s="154">
        <f aca="true" t="shared" si="5" ref="G83:I85">G84</f>
        <v>493.9</v>
      </c>
      <c r="H83" s="154">
        <f t="shared" si="5"/>
        <v>468</v>
      </c>
      <c r="I83" s="154">
        <f t="shared" si="5"/>
        <v>468</v>
      </c>
    </row>
    <row r="84" spans="1:9" ht="12.75">
      <c r="A84" s="139" t="s">
        <v>62</v>
      </c>
      <c r="B84" s="131">
        <v>911</v>
      </c>
      <c r="C84" s="136" t="s">
        <v>39</v>
      </c>
      <c r="D84" s="136" t="s">
        <v>231</v>
      </c>
      <c r="E84" s="143" t="s">
        <v>94</v>
      </c>
      <c r="F84" s="144"/>
      <c r="G84" s="154">
        <f t="shared" si="5"/>
        <v>493.9</v>
      </c>
      <c r="H84" s="154">
        <f t="shared" si="5"/>
        <v>468</v>
      </c>
      <c r="I84" s="154">
        <f t="shared" si="5"/>
        <v>468</v>
      </c>
    </row>
    <row r="85" spans="1:9" ht="12.75">
      <c r="A85" s="139" t="s">
        <v>82</v>
      </c>
      <c r="B85" s="131">
        <v>911</v>
      </c>
      <c r="C85" s="136" t="s">
        <v>39</v>
      </c>
      <c r="D85" s="136" t="s">
        <v>231</v>
      </c>
      <c r="E85" s="143" t="s">
        <v>95</v>
      </c>
      <c r="F85" s="150"/>
      <c r="G85" s="154">
        <f t="shared" si="5"/>
        <v>493.9</v>
      </c>
      <c r="H85" s="154">
        <f t="shared" si="5"/>
        <v>468</v>
      </c>
      <c r="I85" s="154">
        <f t="shared" si="5"/>
        <v>468</v>
      </c>
    </row>
    <row r="86" spans="1:9" ht="12.75">
      <c r="A86" s="139" t="s">
        <v>82</v>
      </c>
      <c r="B86" s="131">
        <v>911</v>
      </c>
      <c r="C86" s="136" t="s">
        <v>39</v>
      </c>
      <c r="D86" s="136" t="s">
        <v>231</v>
      </c>
      <c r="E86" s="143" t="s">
        <v>112</v>
      </c>
      <c r="F86" s="150"/>
      <c r="G86" s="154">
        <f>G87</f>
        <v>493.9</v>
      </c>
      <c r="H86" s="154">
        <f>H87</f>
        <v>468</v>
      </c>
      <c r="I86" s="154">
        <f>I87</f>
        <v>468</v>
      </c>
    </row>
    <row r="87" spans="1:9" ht="38.25">
      <c r="A87" s="162" t="s">
        <v>63</v>
      </c>
      <c r="B87" s="131">
        <v>911</v>
      </c>
      <c r="C87" s="136" t="s">
        <v>39</v>
      </c>
      <c r="D87" s="136" t="s">
        <v>231</v>
      </c>
      <c r="E87" s="150" t="s">
        <v>105</v>
      </c>
      <c r="F87" s="144"/>
      <c r="G87" s="163">
        <f>SUM(G88:G89)</f>
        <v>493.9</v>
      </c>
      <c r="H87" s="163">
        <f>SUM(H88:H89)</f>
        <v>468</v>
      </c>
      <c r="I87" s="163">
        <f>SUM(I88:I89)</f>
        <v>468</v>
      </c>
    </row>
    <row r="88" spans="1:9" ht="25.5">
      <c r="A88" s="135" t="s">
        <v>86</v>
      </c>
      <c r="B88" s="131">
        <v>911</v>
      </c>
      <c r="C88" s="136" t="s">
        <v>39</v>
      </c>
      <c r="D88" s="136" t="s">
        <v>231</v>
      </c>
      <c r="E88" s="150" t="s">
        <v>105</v>
      </c>
      <c r="F88" s="150">
        <v>120</v>
      </c>
      <c r="G88" s="163">
        <f>351.382+106.118</f>
        <v>457.5</v>
      </c>
      <c r="H88" s="154">
        <v>457.5</v>
      </c>
      <c r="I88" s="154">
        <v>457.5</v>
      </c>
    </row>
    <row r="89" spans="1:9" ht="25.5">
      <c r="A89" s="130" t="s">
        <v>84</v>
      </c>
      <c r="B89" s="131">
        <v>911</v>
      </c>
      <c r="C89" s="136" t="s">
        <v>39</v>
      </c>
      <c r="D89" s="136" t="s">
        <v>231</v>
      </c>
      <c r="E89" s="150" t="s">
        <v>105</v>
      </c>
      <c r="F89" s="150">
        <v>240</v>
      </c>
      <c r="G89" s="154">
        <v>36.4</v>
      </c>
      <c r="H89" s="154">
        <v>10.5</v>
      </c>
      <c r="I89" s="154">
        <v>10.5</v>
      </c>
    </row>
    <row r="90" spans="1:9" ht="12.75">
      <c r="A90" s="122" t="s">
        <v>21</v>
      </c>
      <c r="B90" s="123">
        <v>911</v>
      </c>
      <c r="C90" s="159" t="s">
        <v>40</v>
      </c>
      <c r="D90" s="159" t="s">
        <v>38</v>
      </c>
      <c r="E90" s="159"/>
      <c r="F90" s="159"/>
      <c r="G90" s="160">
        <f>SUM(G91,G116)</f>
        <v>2400</v>
      </c>
      <c r="H90" s="160">
        <f>SUM(H91,H116)</f>
        <v>2400</v>
      </c>
      <c r="I90" s="160">
        <f>SUM(I91,I116)</f>
        <v>2400</v>
      </c>
    </row>
    <row r="91" spans="1:9" ht="15.75">
      <c r="A91" s="164" t="s">
        <v>70</v>
      </c>
      <c r="B91" s="131">
        <v>911</v>
      </c>
      <c r="C91" s="165" t="s">
        <v>40</v>
      </c>
      <c r="D91" s="165" t="s">
        <v>44</v>
      </c>
      <c r="E91" s="137"/>
      <c r="F91" s="137"/>
      <c r="G91" s="166">
        <f>SUM(G92)</f>
        <v>2400</v>
      </c>
      <c r="H91" s="166">
        <f>SUM(H92)</f>
        <v>2400</v>
      </c>
      <c r="I91" s="166">
        <f>SUM(I92)</f>
        <v>2400</v>
      </c>
    </row>
    <row r="92" spans="1:9" ht="38.25">
      <c r="A92" s="139" t="s">
        <v>116</v>
      </c>
      <c r="B92" s="131">
        <v>911</v>
      </c>
      <c r="C92" s="149" t="s">
        <v>40</v>
      </c>
      <c r="D92" s="149" t="s">
        <v>44</v>
      </c>
      <c r="E92" s="149" t="s">
        <v>148</v>
      </c>
      <c r="F92" s="149"/>
      <c r="G92" s="154">
        <f>G93+G97+G101+G105+G111</f>
        <v>2400</v>
      </c>
      <c r="H92" s="154">
        <f>H93+H97+H101+H105</f>
        <v>2400</v>
      </c>
      <c r="I92" s="154">
        <f>I93+I97+I101+I105</f>
        <v>2400</v>
      </c>
    </row>
    <row r="93" spans="1:9" ht="30.75" customHeight="1">
      <c r="A93" s="139" t="s">
        <v>233</v>
      </c>
      <c r="B93" s="131">
        <v>911</v>
      </c>
      <c r="C93" s="149" t="s">
        <v>40</v>
      </c>
      <c r="D93" s="149" t="s">
        <v>44</v>
      </c>
      <c r="E93" s="149" t="s">
        <v>149</v>
      </c>
      <c r="F93" s="149"/>
      <c r="G93" s="154">
        <f>G94</f>
        <v>620</v>
      </c>
      <c r="H93" s="154">
        <f>H94</f>
        <v>620</v>
      </c>
      <c r="I93" s="154">
        <f>I94</f>
        <v>620</v>
      </c>
    </row>
    <row r="94" spans="1:9" ht="12.75">
      <c r="A94" s="155" t="s">
        <v>234</v>
      </c>
      <c r="B94" s="131">
        <v>911</v>
      </c>
      <c r="C94" s="149" t="s">
        <v>40</v>
      </c>
      <c r="D94" s="149" t="s">
        <v>44</v>
      </c>
      <c r="E94" s="149" t="s">
        <v>150</v>
      </c>
      <c r="F94" s="149"/>
      <c r="G94" s="154">
        <f>G96</f>
        <v>620</v>
      </c>
      <c r="H94" s="154">
        <f>H96</f>
        <v>620</v>
      </c>
      <c r="I94" s="154">
        <f>I96</f>
        <v>620</v>
      </c>
    </row>
    <row r="95" spans="1:9" ht="38.25">
      <c r="A95" s="155" t="s">
        <v>180</v>
      </c>
      <c r="B95" s="131">
        <v>911</v>
      </c>
      <c r="C95" s="149" t="s">
        <v>40</v>
      </c>
      <c r="D95" s="149" t="s">
        <v>44</v>
      </c>
      <c r="E95" s="149" t="s">
        <v>151</v>
      </c>
      <c r="F95" s="149"/>
      <c r="G95" s="154">
        <f>G96</f>
        <v>620</v>
      </c>
      <c r="H95" s="154">
        <f>H96</f>
        <v>620</v>
      </c>
      <c r="I95" s="154">
        <f>I96</f>
        <v>620</v>
      </c>
    </row>
    <row r="96" spans="1:9" ht="25.5">
      <c r="A96" s="130" t="s">
        <v>84</v>
      </c>
      <c r="B96" s="131">
        <v>911</v>
      </c>
      <c r="C96" s="149" t="s">
        <v>40</v>
      </c>
      <c r="D96" s="149" t="s">
        <v>44</v>
      </c>
      <c r="E96" s="149" t="s">
        <v>151</v>
      </c>
      <c r="F96" s="137" t="s">
        <v>85</v>
      </c>
      <c r="G96" s="154">
        <v>620</v>
      </c>
      <c r="H96" s="154">
        <v>620</v>
      </c>
      <c r="I96" s="154">
        <v>620</v>
      </c>
    </row>
    <row r="97" spans="1:9" ht="26.25" customHeight="1">
      <c r="A97" s="139" t="s">
        <v>235</v>
      </c>
      <c r="B97" s="131">
        <v>911</v>
      </c>
      <c r="C97" s="149" t="s">
        <v>40</v>
      </c>
      <c r="D97" s="149" t="s">
        <v>44</v>
      </c>
      <c r="E97" s="149" t="s">
        <v>152</v>
      </c>
      <c r="F97" s="137"/>
      <c r="G97" s="154">
        <f aca="true" t="shared" si="6" ref="G97:I99">G98</f>
        <v>1674</v>
      </c>
      <c r="H97" s="154">
        <f t="shared" si="6"/>
        <v>1720</v>
      </c>
      <c r="I97" s="154">
        <f t="shared" si="6"/>
        <v>1720</v>
      </c>
    </row>
    <row r="98" spans="1:9" ht="51">
      <c r="A98" s="155" t="s">
        <v>236</v>
      </c>
      <c r="B98" s="131">
        <v>911</v>
      </c>
      <c r="C98" s="149" t="s">
        <v>40</v>
      </c>
      <c r="D98" s="149" t="s">
        <v>44</v>
      </c>
      <c r="E98" s="149" t="s">
        <v>153</v>
      </c>
      <c r="F98" s="137"/>
      <c r="G98" s="154">
        <f t="shared" si="6"/>
        <v>1674</v>
      </c>
      <c r="H98" s="154">
        <f t="shared" si="6"/>
        <v>1720</v>
      </c>
      <c r="I98" s="154">
        <f t="shared" si="6"/>
        <v>1720</v>
      </c>
    </row>
    <row r="99" spans="1:9" ht="63.75">
      <c r="A99" s="155" t="s">
        <v>237</v>
      </c>
      <c r="B99" s="131">
        <v>911</v>
      </c>
      <c r="C99" s="149" t="s">
        <v>40</v>
      </c>
      <c r="D99" s="149" t="s">
        <v>44</v>
      </c>
      <c r="E99" s="149" t="s">
        <v>154</v>
      </c>
      <c r="F99" s="149"/>
      <c r="G99" s="154">
        <f t="shared" si="6"/>
        <v>1674</v>
      </c>
      <c r="H99" s="154">
        <f t="shared" si="6"/>
        <v>1720</v>
      </c>
      <c r="I99" s="154">
        <f t="shared" si="6"/>
        <v>1720</v>
      </c>
    </row>
    <row r="100" spans="1:9" ht="25.5">
      <c r="A100" s="130" t="s">
        <v>84</v>
      </c>
      <c r="B100" s="131">
        <v>911</v>
      </c>
      <c r="C100" s="149" t="s">
        <v>40</v>
      </c>
      <c r="D100" s="149" t="s">
        <v>44</v>
      </c>
      <c r="E100" s="149" t="s">
        <v>154</v>
      </c>
      <c r="F100" s="137" t="s">
        <v>85</v>
      </c>
      <c r="G100" s="154">
        <f>1614+60</f>
        <v>1674</v>
      </c>
      <c r="H100" s="154">
        <v>1720</v>
      </c>
      <c r="I100" s="154">
        <v>1720</v>
      </c>
    </row>
    <row r="101" spans="1:9" ht="12.75">
      <c r="A101" s="139" t="s">
        <v>165</v>
      </c>
      <c r="B101" s="131">
        <v>911</v>
      </c>
      <c r="C101" s="149" t="s">
        <v>40</v>
      </c>
      <c r="D101" s="149" t="s">
        <v>44</v>
      </c>
      <c r="E101" s="149" t="s">
        <v>162</v>
      </c>
      <c r="F101" s="149"/>
      <c r="G101" s="154">
        <f>G102</f>
        <v>0</v>
      </c>
      <c r="H101" s="154">
        <f>H102</f>
        <v>60</v>
      </c>
      <c r="I101" s="154">
        <f>I102</f>
        <v>60</v>
      </c>
    </row>
    <row r="102" spans="1:9" ht="25.5">
      <c r="A102" s="155" t="s">
        <v>164</v>
      </c>
      <c r="B102" s="131">
        <v>911</v>
      </c>
      <c r="C102" s="149" t="s">
        <v>40</v>
      </c>
      <c r="D102" s="149" t="s">
        <v>44</v>
      </c>
      <c r="E102" s="149" t="s">
        <v>163</v>
      </c>
      <c r="F102" s="149"/>
      <c r="G102" s="154">
        <f>G104</f>
        <v>0</v>
      </c>
      <c r="H102" s="154">
        <f>H104</f>
        <v>60</v>
      </c>
      <c r="I102" s="154">
        <f>I104</f>
        <v>60</v>
      </c>
    </row>
    <row r="103" spans="1:9" ht="38.25">
      <c r="A103" s="155" t="s">
        <v>180</v>
      </c>
      <c r="B103" s="131">
        <v>911</v>
      </c>
      <c r="C103" s="149" t="s">
        <v>40</v>
      </c>
      <c r="D103" s="149" t="s">
        <v>44</v>
      </c>
      <c r="E103" s="149" t="s">
        <v>161</v>
      </c>
      <c r="F103" s="149"/>
      <c r="G103" s="154">
        <f>G104</f>
        <v>0</v>
      </c>
      <c r="H103" s="154">
        <f>H104</f>
        <v>60</v>
      </c>
      <c r="I103" s="154">
        <f>I104</f>
        <v>60</v>
      </c>
    </row>
    <row r="104" spans="1:9" ht="25.5">
      <c r="A104" s="130" t="s">
        <v>84</v>
      </c>
      <c r="B104" s="131">
        <v>911</v>
      </c>
      <c r="C104" s="149" t="s">
        <v>40</v>
      </c>
      <c r="D104" s="149" t="s">
        <v>44</v>
      </c>
      <c r="E104" s="149" t="s">
        <v>161</v>
      </c>
      <c r="F104" s="137" t="s">
        <v>85</v>
      </c>
      <c r="G104" s="154"/>
      <c r="H104" s="154">
        <v>60</v>
      </c>
      <c r="I104" s="154">
        <v>60</v>
      </c>
    </row>
    <row r="105" spans="1:9" ht="25.5" hidden="1">
      <c r="A105" s="167" t="s">
        <v>210</v>
      </c>
      <c r="B105" s="131">
        <v>911</v>
      </c>
      <c r="C105" s="149" t="s">
        <v>40</v>
      </c>
      <c r="D105" s="149" t="s">
        <v>44</v>
      </c>
      <c r="E105" s="149" t="s">
        <v>207</v>
      </c>
      <c r="F105" s="137"/>
      <c r="G105" s="154">
        <f>G106</f>
        <v>0</v>
      </c>
      <c r="H105" s="154">
        <f>H106</f>
        <v>0</v>
      </c>
      <c r="I105" s="154">
        <f>I106</f>
        <v>0</v>
      </c>
    </row>
    <row r="106" spans="1:9" ht="25.5" hidden="1">
      <c r="A106" s="167" t="s">
        <v>211</v>
      </c>
      <c r="B106" s="131">
        <v>911</v>
      </c>
      <c r="C106" s="149" t="s">
        <v>40</v>
      </c>
      <c r="D106" s="149" t="s">
        <v>44</v>
      </c>
      <c r="E106" s="149" t="s">
        <v>208</v>
      </c>
      <c r="F106" s="137"/>
      <c r="G106" s="154">
        <f>G107+G109</f>
        <v>0</v>
      </c>
      <c r="H106" s="154">
        <f>H107+H109</f>
        <v>0</v>
      </c>
      <c r="I106" s="154">
        <f>I107+I109</f>
        <v>0</v>
      </c>
    </row>
    <row r="107" spans="1:9" ht="25.5" hidden="1">
      <c r="A107" s="167" t="s">
        <v>212</v>
      </c>
      <c r="B107" s="131">
        <v>911</v>
      </c>
      <c r="C107" s="149" t="s">
        <v>40</v>
      </c>
      <c r="D107" s="149" t="s">
        <v>44</v>
      </c>
      <c r="E107" s="149" t="s">
        <v>209</v>
      </c>
      <c r="F107" s="137"/>
      <c r="G107" s="154">
        <f>G108</f>
        <v>0</v>
      </c>
      <c r="H107" s="154">
        <f>H108</f>
        <v>0</v>
      </c>
      <c r="I107" s="154">
        <f>I108</f>
        <v>0</v>
      </c>
    </row>
    <row r="108" spans="1:9" ht="26.25" customHeight="1" hidden="1">
      <c r="A108" s="168" t="s">
        <v>84</v>
      </c>
      <c r="B108" s="131">
        <v>911</v>
      </c>
      <c r="C108" s="149" t="s">
        <v>40</v>
      </c>
      <c r="D108" s="149" t="s">
        <v>44</v>
      </c>
      <c r="E108" s="149" t="s">
        <v>209</v>
      </c>
      <c r="F108" s="136" t="s">
        <v>85</v>
      </c>
      <c r="G108" s="154"/>
      <c r="H108" s="154"/>
      <c r="I108" s="154"/>
    </row>
    <row r="109" spans="1:9" ht="26.25" customHeight="1" hidden="1">
      <c r="A109" s="168" t="s">
        <v>220</v>
      </c>
      <c r="B109" s="131">
        <v>911</v>
      </c>
      <c r="C109" s="149" t="s">
        <v>40</v>
      </c>
      <c r="D109" s="149" t="s">
        <v>44</v>
      </c>
      <c r="E109" s="149" t="s">
        <v>219</v>
      </c>
      <c r="F109" s="136"/>
      <c r="G109" s="154">
        <f>G110</f>
        <v>0</v>
      </c>
      <c r="H109" s="154">
        <f>H110</f>
        <v>0</v>
      </c>
      <c r="I109" s="154">
        <f>I110</f>
        <v>0</v>
      </c>
    </row>
    <row r="110" spans="1:9" ht="25.5" hidden="1">
      <c r="A110" s="168" t="s">
        <v>84</v>
      </c>
      <c r="B110" s="131">
        <v>911</v>
      </c>
      <c r="C110" s="149" t="s">
        <v>40</v>
      </c>
      <c r="D110" s="149" t="s">
        <v>44</v>
      </c>
      <c r="E110" s="149" t="s">
        <v>219</v>
      </c>
      <c r="F110" s="136" t="s">
        <v>85</v>
      </c>
      <c r="G110" s="154"/>
      <c r="H110" s="154"/>
      <c r="I110" s="154"/>
    </row>
    <row r="111" spans="1:9" ht="38.25">
      <c r="A111" s="168" t="s">
        <v>251</v>
      </c>
      <c r="B111" s="131">
        <v>911</v>
      </c>
      <c r="C111" s="149" t="s">
        <v>40</v>
      </c>
      <c r="D111" s="149" t="s">
        <v>44</v>
      </c>
      <c r="E111" s="149" t="s">
        <v>252</v>
      </c>
      <c r="F111" s="136"/>
      <c r="G111" s="154">
        <f>G112</f>
        <v>106</v>
      </c>
      <c r="H111" s="154"/>
      <c r="I111" s="154"/>
    </row>
    <row r="112" spans="1:9" ht="38.25">
      <c r="A112" s="168" t="s">
        <v>254</v>
      </c>
      <c r="B112" s="131">
        <v>911</v>
      </c>
      <c r="C112" s="149" t="s">
        <v>40</v>
      </c>
      <c r="D112" s="149" t="s">
        <v>44</v>
      </c>
      <c r="E112" s="149" t="s">
        <v>252</v>
      </c>
      <c r="F112" s="149"/>
      <c r="G112" s="154">
        <f>G113</f>
        <v>106</v>
      </c>
      <c r="H112" s="154"/>
      <c r="I112" s="154"/>
    </row>
    <row r="113" spans="1:9" ht="24">
      <c r="A113" s="169" t="s">
        <v>211</v>
      </c>
      <c r="B113" s="131">
        <v>911</v>
      </c>
      <c r="C113" s="149" t="s">
        <v>40</v>
      </c>
      <c r="D113" s="149" t="s">
        <v>44</v>
      </c>
      <c r="E113" s="149" t="s">
        <v>262</v>
      </c>
      <c r="F113" s="149"/>
      <c r="G113" s="154">
        <f>G114</f>
        <v>106</v>
      </c>
      <c r="H113" s="154"/>
      <c r="I113" s="154"/>
    </row>
    <row r="114" spans="1:9" ht="51">
      <c r="A114" s="155" t="s">
        <v>253</v>
      </c>
      <c r="B114" s="131">
        <v>911</v>
      </c>
      <c r="C114" s="149" t="s">
        <v>40</v>
      </c>
      <c r="D114" s="149" t="s">
        <v>44</v>
      </c>
      <c r="E114" s="149" t="s">
        <v>261</v>
      </c>
      <c r="F114" s="149"/>
      <c r="G114" s="154">
        <f>G115</f>
        <v>106</v>
      </c>
      <c r="H114" s="154"/>
      <c r="I114" s="154"/>
    </row>
    <row r="115" spans="1:9" ht="25.5">
      <c r="A115" s="130" t="s">
        <v>84</v>
      </c>
      <c r="B115" s="131">
        <v>911</v>
      </c>
      <c r="C115" s="149" t="s">
        <v>40</v>
      </c>
      <c r="D115" s="149" t="s">
        <v>44</v>
      </c>
      <c r="E115" s="149" t="s">
        <v>261</v>
      </c>
      <c r="F115" s="137" t="s">
        <v>85</v>
      </c>
      <c r="G115" s="154">
        <v>106</v>
      </c>
      <c r="H115" s="154"/>
      <c r="I115" s="154"/>
    </row>
    <row r="116" spans="1:9" ht="12.75">
      <c r="A116" s="170" t="s">
        <v>35</v>
      </c>
      <c r="B116" s="131">
        <v>911</v>
      </c>
      <c r="C116" s="132" t="s">
        <v>40</v>
      </c>
      <c r="D116" s="132" t="s">
        <v>45</v>
      </c>
      <c r="E116" s="132"/>
      <c r="F116" s="132"/>
      <c r="G116" s="134">
        <f aca="true" t="shared" si="7" ref="G116:I117">G117</f>
        <v>0</v>
      </c>
      <c r="H116" s="134">
        <f t="shared" si="7"/>
        <v>0</v>
      </c>
      <c r="I116" s="134">
        <f t="shared" si="7"/>
        <v>0</v>
      </c>
    </row>
    <row r="117" spans="1:9" ht="12.75">
      <c r="A117" s="171" t="s">
        <v>62</v>
      </c>
      <c r="B117" s="131">
        <v>911</v>
      </c>
      <c r="C117" s="132" t="s">
        <v>40</v>
      </c>
      <c r="D117" s="132" t="s">
        <v>45</v>
      </c>
      <c r="E117" s="172" t="s">
        <v>94</v>
      </c>
      <c r="F117" s="132"/>
      <c r="G117" s="134">
        <f t="shared" si="7"/>
        <v>0</v>
      </c>
      <c r="H117" s="134">
        <f t="shared" si="7"/>
        <v>0</v>
      </c>
      <c r="I117" s="134">
        <f t="shared" si="7"/>
        <v>0</v>
      </c>
    </row>
    <row r="118" spans="1:9" ht="12.75">
      <c r="A118" s="171" t="s">
        <v>62</v>
      </c>
      <c r="B118" s="131">
        <v>911</v>
      </c>
      <c r="C118" s="132" t="s">
        <v>40</v>
      </c>
      <c r="D118" s="132" t="s">
        <v>45</v>
      </c>
      <c r="E118" s="150" t="s">
        <v>95</v>
      </c>
      <c r="F118" s="132"/>
      <c r="G118" s="134">
        <f>SUM(G119,G121)</f>
        <v>0</v>
      </c>
      <c r="H118" s="134">
        <f>SUM(H119,H121)</f>
        <v>0</v>
      </c>
      <c r="I118" s="134">
        <f>SUM(I119,I121)</f>
        <v>0</v>
      </c>
    </row>
    <row r="119" spans="1:9" ht="22.5" customHeight="1">
      <c r="A119" s="173" t="s">
        <v>25</v>
      </c>
      <c r="B119" s="131">
        <v>911</v>
      </c>
      <c r="C119" s="132" t="s">
        <v>40</v>
      </c>
      <c r="D119" s="132" t="s">
        <v>45</v>
      </c>
      <c r="E119" s="150" t="s">
        <v>113</v>
      </c>
      <c r="F119" s="137"/>
      <c r="G119" s="134">
        <f>SUM(G120)</f>
        <v>0</v>
      </c>
      <c r="H119" s="134">
        <f>SUM(H120)</f>
        <v>0</v>
      </c>
      <c r="I119" s="134">
        <f>SUM(I120)</f>
        <v>0</v>
      </c>
    </row>
    <row r="120" spans="1:9" ht="25.5">
      <c r="A120" s="168" t="s">
        <v>84</v>
      </c>
      <c r="B120" s="131">
        <v>911</v>
      </c>
      <c r="C120" s="132" t="s">
        <v>40</v>
      </c>
      <c r="D120" s="132" t="s">
        <v>45</v>
      </c>
      <c r="E120" s="150" t="s">
        <v>113</v>
      </c>
      <c r="F120" s="137" t="s">
        <v>85</v>
      </c>
      <c r="G120" s="134"/>
      <c r="H120" s="134"/>
      <c r="I120" s="134"/>
    </row>
    <row r="121" spans="1:9" ht="12.75">
      <c r="A121" s="171" t="s">
        <v>82</v>
      </c>
      <c r="B121" s="131">
        <v>911</v>
      </c>
      <c r="C121" s="132" t="s">
        <v>40</v>
      </c>
      <c r="D121" s="132" t="s">
        <v>45</v>
      </c>
      <c r="E121" s="150" t="s">
        <v>112</v>
      </c>
      <c r="F121" s="137"/>
      <c r="G121" s="134">
        <f aca="true" t="shared" si="8" ref="G121:I122">G122</f>
        <v>0</v>
      </c>
      <c r="H121" s="134">
        <f t="shared" si="8"/>
        <v>0</v>
      </c>
      <c r="I121" s="134">
        <f t="shared" si="8"/>
        <v>0</v>
      </c>
    </row>
    <row r="122" spans="1:9" ht="12.75">
      <c r="A122" s="173" t="s">
        <v>71</v>
      </c>
      <c r="B122" s="131">
        <v>911</v>
      </c>
      <c r="C122" s="132" t="s">
        <v>40</v>
      </c>
      <c r="D122" s="132" t="s">
        <v>45</v>
      </c>
      <c r="E122" s="150" t="s">
        <v>204</v>
      </c>
      <c r="F122" s="137"/>
      <c r="G122" s="134">
        <f t="shared" si="8"/>
        <v>0</v>
      </c>
      <c r="H122" s="134">
        <f t="shared" si="8"/>
        <v>0</v>
      </c>
      <c r="I122" s="134">
        <f t="shared" si="8"/>
        <v>0</v>
      </c>
    </row>
    <row r="123" spans="1:9" ht="25.5">
      <c r="A123" s="168" t="s">
        <v>84</v>
      </c>
      <c r="B123" s="131">
        <v>911</v>
      </c>
      <c r="C123" s="132" t="s">
        <v>40</v>
      </c>
      <c r="D123" s="132" t="s">
        <v>45</v>
      </c>
      <c r="E123" s="150" t="s">
        <v>204</v>
      </c>
      <c r="F123" s="137" t="s">
        <v>85</v>
      </c>
      <c r="G123" s="134">
        <f>750-750</f>
        <v>0</v>
      </c>
      <c r="H123" s="134">
        <f>750-750</f>
        <v>0</v>
      </c>
      <c r="I123" s="134">
        <f>750-750</f>
        <v>0</v>
      </c>
    </row>
    <row r="124" spans="1:9" ht="12" customHeight="1">
      <c r="A124" s="122" t="s">
        <v>8</v>
      </c>
      <c r="B124" s="123">
        <v>911</v>
      </c>
      <c r="C124" s="159" t="s">
        <v>46</v>
      </c>
      <c r="D124" s="159" t="s">
        <v>38</v>
      </c>
      <c r="E124" s="159"/>
      <c r="F124" s="159"/>
      <c r="G124" s="160">
        <f>SUM(G125,G140,G149)</f>
        <v>4402.903</v>
      </c>
      <c r="H124" s="160">
        <f>SUM(H125,H140,H149)</f>
        <v>6004.701</v>
      </c>
      <c r="I124" s="160">
        <f>SUM(I125,I140,I149)</f>
        <v>6492.3009999999995</v>
      </c>
    </row>
    <row r="125" spans="1:9" ht="12.75">
      <c r="A125" s="130" t="s">
        <v>22</v>
      </c>
      <c r="B125" s="123">
        <v>911</v>
      </c>
      <c r="C125" s="174" t="s">
        <v>46</v>
      </c>
      <c r="D125" s="174" t="s">
        <v>37</v>
      </c>
      <c r="E125" s="132"/>
      <c r="F125" s="132"/>
      <c r="G125" s="134">
        <f>G127+G133</f>
        <v>568.983</v>
      </c>
      <c r="H125" s="134">
        <f>H127+H133</f>
        <v>550.8009999999999</v>
      </c>
      <c r="I125" s="134">
        <f>I127+I133</f>
        <v>550.8009999999999</v>
      </c>
    </row>
    <row r="126" spans="1:9" ht="51">
      <c r="A126" s="130" t="s">
        <v>263</v>
      </c>
      <c r="B126" s="131">
        <v>911</v>
      </c>
      <c r="C126" s="137" t="s">
        <v>46</v>
      </c>
      <c r="D126" s="137" t="s">
        <v>37</v>
      </c>
      <c r="E126" s="136" t="s">
        <v>184</v>
      </c>
      <c r="F126" s="132"/>
      <c r="G126" s="134">
        <f aca="true" t="shared" si="9" ref="G126:I127">G127</f>
        <v>330.203</v>
      </c>
      <c r="H126" s="134">
        <f t="shared" si="9"/>
        <v>312.02099999999996</v>
      </c>
      <c r="I126" s="134">
        <f t="shared" si="9"/>
        <v>312.02099999999996</v>
      </c>
    </row>
    <row r="127" spans="1:9" ht="54.75" customHeight="1">
      <c r="A127" s="130" t="s">
        <v>263</v>
      </c>
      <c r="B127" s="131">
        <v>911</v>
      </c>
      <c r="C127" s="137" t="s">
        <v>46</v>
      </c>
      <c r="D127" s="137" t="s">
        <v>37</v>
      </c>
      <c r="E127" s="136" t="s">
        <v>185</v>
      </c>
      <c r="F127" s="132"/>
      <c r="G127" s="134">
        <f t="shared" si="9"/>
        <v>330.203</v>
      </c>
      <c r="H127" s="134">
        <f t="shared" si="9"/>
        <v>312.02099999999996</v>
      </c>
      <c r="I127" s="134">
        <f t="shared" si="9"/>
        <v>312.02099999999996</v>
      </c>
    </row>
    <row r="128" spans="1:9" ht="25.5">
      <c r="A128" s="130" t="s">
        <v>249</v>
      </c>
      <c r="B128" s="131">
        <v>911</v>
      </c>
      <c r="C128" s="137" t="s">
        <v>46</v>
      </c>
      <c r="D128" s="137" t="s">
        <v>37</v>
      </c>
      <c r="E128" s="136" t="s">
        <v>186</v>
      </c>
      <c r="F128" s="132"/>
      <c r="G128" s="134">
        <f>G130+G131</f>
        <v>330.203</v>
      </c>
      <c r="H128" s="134">
        <f>H130+H131</f>
        <v>312.02099999999996</v>
      </c>
      <c r="I128" s="134">
        <f>I130+I131</f>
        <v>312.02099999999996</v>
      </c>
    </row>
    <row r="129" spans="1:9" ht="12.75">
      <c r="A129" s="130" t="s">
        <v>115</v>
      </c>
      <c r="B129" s="131">
        <v>911</v>
      </c>
      <c r="C129" s="137" t="s">
        <v>46</v>
      </c>
      <c r="D129" s="137" t="s">
        <v>37</v>
      </c>
      <c r="E129" s="136" t="s">
        <v>187</v>
      </c>
      <c r="F129" s="132"/>
      <c r="G129" s="134">
        <f>G130</f>
        <v>212.021</v>
      </c>
      <c r="H129" s="134">
        <f>H130</f>
        <v>212.021</v>
      </c>
      <c r="I129" s="134">
        <f>I130</f>
        <v>212.021</v>
      </c>
    </row>
    <row r="130" spans="1:9" ht="25.5">
      <c r="A130" s="130" t="s">
        <v>84</v>
      </c>
      <c r="B130" s="131">
        <v>911</v>
      </c>
      <c r="C130" s="137" t="s">
        <v>46</v>
      </c>
      <c r="D130" s="137" t="s">
        <v>37</v>
      </c>
      <c r="E130" s="136" t="s">
        <v>187</v>
      </c>
      <c r="F130" s="137" t="s">
        <v>85</v>
      </c>
      <c r="G130" s="134">
        <f>212.021</f>
        <v>212.021</v>
      </c>
      <c r="H130" s="134">
        <v>212.021</v>
      </c>
      <c r="I130" s="134">
        <v>212.021</v>
      </c>
    </row>
    <row r="131" spans="1:9" ht="12.75">
      <c r="A131" s="130" t="s">
        <v>242</v>
      </c>
      <c r="B131" s="131">
        <v>911</v>
      </c>
      <c r="C131" s="137" t="s">
        <v>46</v>
      </c>
      <c r="D131" s="137" t="s">
        <v>37</v>
      </c>
      <c r="E131" s="136" t="s">
        <v>243</v>
      </c>
      <c r="F131" s="137"/>
      <c r="G131" s="134">
        <f>G132</f>
        <v>118.182</v>
      </c>
      <c r="H131" s="134">
        <f>H132</f>
        <v>100</v>
      </c>
      <c r="I131" s="134">
        <f>I132</f>
        <v>100</v>
      </c>
    </row>
    <row r="132" spans="1:9" ht="25.5">
      <c r="A132" s="130" t="s">
        <v>84</v>
      </c>
      <c r="B132" s="131">
        <v>911</v>
      </c>
      <c r="C132" s="137" t="s">
        <v>46</v>
      </c>
      <c r="D132" s="137" t="s">
        <v>37</v>
      </c>
      <c r="E132" s="136" t="s">
        <v>243</v>
      </c>
      <c r="F132" s="137" t="s">
        <v>85</v>
      </c>
      <c r="G132" s="134">
        <f>121.182-3</f>
        <v>118.182</v>
      </c>
      <c r="H132" s="134">
        <v>100</v>
      </c>
      <c r="I132" s="134">
        <v>100</v>
      </c>
    </row>
    <row r="133" spans="1:9" ht="12.75">
      <c r="A133" s="139" t="s">
        <v>62</v>
      </c>
      <c r="B133" s="131">
        <v>911</v>
      </c>
      <c r="C133" s="132" t="s">
        <v>46</v>
      </c>
      <c r="D133" s="132" t="s">
        <v>37</v>
      </c>
      <c r="E133" s="144" t="s">
        <v>94</v>
      </c>
      <c r="F133" s="132"/>
      <c r="G133" s="134">
        <f>SUM(G134)</f>
        <v>238.78</v>
      </c>
      <c r="H133" s="134">
        <f>SUM(H134)</f>
        <v>238.78</v>
      </c>
      <c r="I133" s="134">
        <f>SUM(I134)</f>
        <v>238.78</v>
      </c>
    </row>
    <row r="134" spans="1:9" ht="12.75">
      <c r="A134" s="139" t="s">
        <v>171</v>
      </c>
      <c r="B134" s="131">
        <v>911</v>
      </c>
      <c r="C134" s="132" t="s">
        <v>46</v>
      </c>
      <c r="D134" s="132" t="s">
        <v>37</v>
      </c>
      <c r="E134" s="175" t="s">
        <v>95</v>
      </c>
      <c r="F134" s="132"/>
      <c r="G134" s="134">
        <f>G135</f>
        <v>238.78</v>
      </c>
      <c r="H134" s="134">
        <f>H135</f>
        <v>238.78</v>
      </c>
      <c r="I134" s="134">
        <f>I135</f>
        <v>238.78</v>
      </c>
    </row>
    <row r="135" spans="1:9" ht="12.75">
      <c r="A135" s="139" t="s">
        <v>171</v>
      </c>
      <c r="B135" s="131">
        <v>911</v>
      </c>
      <c r="C135" s="132" t="s">
        <v>46</v>
      </c>
      <c r="D135" s="132" t="s">
        <v>37</v>
      </c>
      <c r="E135" s="175" t="s">
        <v>112</v>
      </c>
      <c r="F135" s="132"/>
      <c r="G135" s="134">
        <f>G137+G139</f>
        <v>238.78</v>
      </c>
      <c r="H135" s="134">
        <f>H137+H139</f>
        <v>238.78</v>
      </c>
      <c r="I135" s="134">
        <f>I137+I139</f>
        <v>238.78</v>
      </c>
    </row>
    <row r="136" spans="1:9" ht="12.75">
      <c r="A136" s="139" t="s">
        <v>181</v>
      </c>
      <c r="B136" s="131">
        <v>911</v>
      </c>
      <c r="C136" s="132" t="s">
        <v>46</v>
      </c>
      <c r="D136" s="132" t="s">
        <v>37</v>
      </c>
      <c r="E136" s="172" t="s">
        <v>178</v>
      </c>
      <c r="F136" s="132"/>
      <c r="G136" s="134">
        <f>G137</f>
        <v>10</v>
      </c>
      <c r="H136" s="134">
        <f>H137</f>
        <v>10</v>
      </c>
      <c r="I136" s="134">
        <f>I137</f>
        <v>10</v>
      </c>
    </row>
    <row r="137" spans="1:9" ht="25.5">
      <c r="A137" s="130" t="s">
        <v>84</v>
      </c>
      <c r="B137" s="131">
        <v>911</v>
      </c>
      <c r="C137" s="132" t="s">
        <v>46</v>
      </c>
      <c r="D137" s="132" t="s">
        <v>37</v>
      </c>
      <c r="E137" s="172" t="s">
        <v>178</v>
      </c>
      <c r="F137" s="137" t="s">
        <v>85</v>
      </c>
      <c r="G137" s="134">
        <f>30-20</f>
        <v>10</v>
      </c>
      <c r="H137" s="134">
        <f>30-20</f>
        <v>10</v>
      </c>
      <c r="I137" s="134">
        <f>30-20</f>
        <v>10</v>
      </c>
    </row>
    <row r="138" spans="1:9" ht="12.75">
      <c r="A138" s="139" t="s">
        <v>238</v>
      </c>
      <c r="B138" s="131">
        <v>911</v>
      </c>
      <c r="C138" s="132" t="s">
        <v>46</v>
      </c>
      <c r="D138" s="132" t="s">
        <v>37</v>
      </c>
      <c r="E138" s="144" t="s">
        <v>114</v>
      </c>
      <c r="F138" s="137"/>
      <c r="G138" s="134">
        <f>G139</f>
        <v>228.78</v>
      </c>
      <c r="H138" s="134">
        <f>H139</f>
        <v>228.78</v>
      </c>
      <c r="I138" s="134">
        <f>I139</f>
        <v>228.78</v>
      </c>
    </row>
    <row r="139" spans="1:9" ht="25.5">
      <c r="A139" s="130" t="s">
        <v>84</v>
      </c>
      <c r="B139" s="123">
        <v>911</v>
      </c>
      <c r="C139" s="132" t="s">
        <v>46</v>
      </c>
      <c r="D139" s="132" t="s">
        <v>37</v>
      </c>
      <c r="E139" s="150" t="s">
        <v>114</v>
      </c>
      <c r="F139" s="137" t="s">
        <v>85</v>
      </c>
      <c r="G139" s="134">
        <v>228.78</v>
      </c>
      <c r="H139" s="134">
        <v>228.78</v>
      </c>
      <c r="I139" s="134">
        <v>228.78</v>
      </c>
    </row>
    <row r="140" spans="1:9" ht="12.75">
      <c r="A140" s="130" t="s">
        <v>9</v>
      </c>
      <c r="B140" s="123">
        <v>911</v>
      </c>
      <c r="C140" s="174" t="s">
        <v>46</v>
      </c>
      <c r="D140" s="174" t="s">
        <v>43</v>
      </c>
      <c r="E140" s="132"/>
      <c r="F140" s="132"/>
      <c r="G140" s="134">
        <f>SUM(G142)</f>
        <v>534</v>
      </c>
      <c r="H140" s="134">
        <f>SUM(H142)</f>
        <v>1587.4</v>
      </c>
      <c r="I140" s="134">
        <f>SUM(I142)</f>
        <v>2175</v>
      </c>
    </row>
    <row r="141" spans="1:9" ht="54" customHeight="1">
      <c r="A141" s="130" t="s">
        <v>263</v>
      </c>
      <c r="B141" s="131">
        <v>911</v>
      </c>
      <c r="C141" s="132" t="s">
        <v>46</v>
      </c>
      <c r="D141" s="132" t="s">
        <v>43</v>
      </c>
      <c r="E141" s="150" t="s">
        <v>184</v>
      </c>
      <c r="F141" s="132"/>
      <c r="G141" s="134">
        <f>G142</f>
        <v>534</v>
      </c>
      <c r="H141" s="134">
        <f>H142</f>
        <v>1587.4</v>
      </c>
      <c r="I141" s="134">
        <f>I142</f>
        <v>2175</v>
      </c>
    </row>
    <row r="142" spans="1:9" ht="54" customHeight="1">
      <c r="A142" s="130" t="s">
        <v>263</v>
      </c>
      <c r="B142" s="131">
        <v>911</v>
      </c>
      <c r="C142" s="132" t="s">
        <v>46</v>
      </c>
      <c r="D142" s="132" t="s">
        <v>43</v>
      </c>
      <c r="E142" s="150" t="s">
        <v>185</v>
      </c>
      <c r="F142" s="132"/>
      <c r="G142" s="134">
        <f>G143+G146</f>
        <v>534</v>
      </c>
      <c r="H142" s="134">
        <f>H143+H146</f>
        <v>1587.4</v>
      </c>
      <c r="I142" s="134">
        <f>I143+I146</f>
        <v>2175</v>
      </c>
    </row>
    <row r="143" spans="1:9" ht="26.25" customHeight="1">
      <c r="A143" s="130" t="s">
        <v>239</v>
      </c>
      <c r="B143" s="131">
        <v>911</v>
      </c>
      <c r="C143" s="132" t="s">
        <v>46</v>
      </c>
      <c r="D143" s="132" t="s">
        <v>43</v>
      </c>
      <c r="E143" s="150" t="s">
        <v>188</v>
      </c>
      <c r="F143" s="132"/>
      <c r="G143" s="134">
        <f>G145</f>
        <v>434</v>
      </c>
      <c r="H143" s="134">
        <f>H145</f>
        <v>1487.4</v>
      </c>
      <c r="I143" s="134">
        <f>I145</f>
        <v>2075</v>
      </c>
    </row>
    <row r="144" spans="1:9" ht="12.75">
      <c r="A144" s="130" t="s">
        <v>182</v>
      </c>
      <c r="B144" s="131">
        <v>911</v>
      </c>
      <c r="C144" s="132" t="s">
        <v>46</v>
      </c>
      <c r="D144" s="132" t="s">
        <v>43</v>
      </c>
      <c r="E144" s="150" t="s">
        <v>189</v>
      </c>
      <c r="F144" s="137"/>
      <c r="G144" s="134">
        <f>G145</f>
        <v>434</v>
      </c>
      <c r="H144" s="134">
        <f>H145</f>
        <v>1487.4</v>
      </c>
      <c r="I144" s="134">
        <f>I145</f>
        <v>2075</v>
      </c>
    </row>
    <row r="145" spans="1:9" ht="25.5">
      <c r="A145" s="130" t="s">
        <v>84</v>
      </c>
      <c r="B145" s="131">
        <v>911</v>
      </c>
      <c r="C145" s="132" t="s">
        <v>46</v>
      </c>
      <c r="D145" s="132" t="s">
        <v>43</v>
      </c>
      <c r="E145" s="150" t="s">
        <v>189</v>
      </c>
      <c r="F145" s="132" t="s">
        <v>85</v>
      </c>
      <c r="G145" s="134">
        <v>434</v>
      </c>
      <c r="H145" s="134">
        <v>1487.4</v>
      </c>
      <c r="I145" s="176">
        <f>975+100+1000</f>
        <v>2075</v>
      </c>
    </row>
    <row r="146" spans="1:9" ht="12.75">
      <c r="A146" s="130" t="s">
        <v>160</v>
      </c>
      <c r="B146" s="131">
        <v>911</v>
      </c>
      <c r="C146" s="132" t="s">
        <v>46</v>
      </c>
      <c r="D146" s="132" t="s">
        <v>43</v>
      </c>
      <c r="E146" s="150" t="s">
        <v>190</v>
      </c>
      <c r="F146" s="132"/>
      <c r="G146" s="134">
        <f aca="true" t="shared" si="10" ref="G146:I147">G147</f>
        <v>100</v>
      </c>
      <c r="H146" s="134">
        <f t="shared" si="10"/>
        <v>100</v>
      </c>
      <c r="I146" s="134">
        <f t="shared" si="10"/>
        <v>100</v>
      </c>
    </row>
    <row r="147" spans="1:9" ht="12.75">
      <c r="A147" s="130" t="s">
        <v>183</v>
      </c>
      <c r="B147" s="131">
        <v>911</v>
      </c>
      <c r="C147" s="132" t="s">
        <v>46</v>
      </c>
      <c r="D147" s="132" t="s">
        <v>43</v>
      </c>
      <c r="E147" s="150" t="s">
        <v>191</v>
      </c>
      <c r="F147" s="132"/>
      <c r="G147" s="134">
        <f t="shared" si="10"/>
        <v>100</v>
      </c>
      <c r="H147" s="134">
        <f t="shared" si="10"/>
        <v>100</v>
      </c>
      <c r="I147" s="134">
        <f t="shared" si="10"/>
        <v>100</v>
      </c>
    </row>
    <row r="148" spans="1:9" ht="25.5">
      <c r="A148" s="130" t="s">
        <v>84</v>
      </c>
      <c r="B148" s="131">
        <v>911</v>
      </c>
      <c r="C148" s="132" t="s">
        <v>46</v>
      </c>
      <c r="D148" s="132" t="s">
        <v>43</v>
      </c>
      <c r="E148" s="150" t="s">
        <v>191</v>
      </c>
      <c r="F148" s="132" t="s">
        <v>85</v>
      </c>
      <c r="G148" s="134">
        <v>100</v>
      </c>
      <c r="H148" s="134">
        <v>100</v>
      </c>
      <c r="I148" s="134">
        <v>100</v>
      </c>
    </row>
    <row r="149" spans="1:9" ht="12.75">
      <c r="A149" s="130" t="s">
        <v>23</v>
      </c>
      <c r="B149" s="123">
        <v>911</v>
      </c>
      <c r="C149" s="174" t="s">
        <v>46</v>
      </c>
      <c r="D149" s="174" t="s">
        <v>39</v>
      </c>
      <c r="E149" s="137"/>
      <c r="F149" s="137"/>
      <c r="G149" s="166">
        <f>G150</f>
        <v>3299.92</v>
      </c>
      <c r="H149" s="166">
        <f>H150</f>
        <v>3866.5</v>
      </c>
      <c r="I149" s="166">
        <f>I150</f>
        <v>3766.5</v>
      </c>
    </row>
    <row r="150" spans="1:9" ht="55.5" customHeight="1">
      <c r="A150" s="130" t="s">
        <v>263</v>
      </c>
      <c r="B150" s="131">
        <v>911</v>
      </c>
      <c r="C150" s="132" t="s">
        <v>46</v>
      </c>
      <c r="D150" s="137" t="s">
        <v>39</v>
      </c>
      <c r="E150" s="150" t="s">
        <v>184</v>
      </c>
      <c r="F150" s="132"/>
      <c r="G150" s="134">
        <f>G152+G155+G160+G163</f>
        <v>3299.92</v>
      </c>
      <c r="H150" s="134">
        <f>H152+H155+H160+H163</f>
        <v>3866.5</v>
      </c>
      <c r="I150" s="134">
        <f>I152+I155+I160+I163</f>
        <v>3766.5</v>
      </c>
    </row>
    <row r="151" spans="1:9" ht="53.25" customHeight="1">
      <c r="A151" s="130" t="s">
        <v>263</v>
      </c>
      <c r="B151" s="131">
        <v>911</v>
      </c>
      <c r="C151" s="132" t="s">
        <v>46</v>
      </c>
      <c r="D151" s="137" t="s">
        <v>39</v>
      </c>
      <c r="E151" s="150" t="s">
        <v>185</v>
      </c>
      <c r="F151" s="132"/>
      <c r="G151" s="134">
        <f>SUM(G153,G161,G156,G164)</f>
        <v>3169.92</v>
      </c>
      <c r="H151" s="134">
        <f>SUM(H153,H161,H156,H164)</f>
        <v>3696.5</v>
      </c>
      <c r="I151" s="134">
        <f>SUM(I153,I161,I156,I164)</f>
        <v>3596.5</v>
      </c>
    </row>
    <row r="152" spans="1:9" ht="25.5">
      <c r="A152" s="130" t="s">
        <v>156</v>
      </c>
      <c r="B152" s="131">
        <v>911</v>
      </c>
      <c r="C152" s="137" t="s">
        <v>46</v>
      </c>
      <c r="D152" s="137" t="s">
        <v>39</v>
      </c>
      <c r="E152" s="150" t="s">
        <v>192</v>
      </c>
      <c r="F152" s="132"/>
      <c r="G152" s="134">
        <f aca="true" t="shared" si="11" ref="G152:I153">G153</f>
        <v>2258.42</v>
      </c>
      <c r="H152" s="134">
        <f t="shared" si="11"/>
        <v>2600</v>
      </c>
      <c r="I152" s="134">
        <f t="shared" si="11"/>
        <v>2600</v>
      </c>
    </row>
    <row r="153" spans="1:9" ht="12.75">
      <c r="A153" s="130" t="s">
        <v>72</v>
      </c>
      <c r="B153" s="131">
        <v>911</v>
      </c>
      <c r="C153" s="137" t="s">
        <v>46</v>
      </c>
      <c r="D153" s="137" t="s">
        <v>39</v>
      </c>
      <c r="E153" s="144" t="s">
        <v>193</v>
      </c>
      <c r="F153" s="132"/>
      <c r="G153" s="134">
        <f t="shared" si="11"/>
        <v>2258.42</v>
      </c>
      <c r="H153" s="134">
        <f t="shared" si="11"/>
        <v>2600</v>
      </c>
      <c r="I153" s="134">
        <f t="shared" si="11"/>
        <v>2600</v>
      </c>
    </row>
    <row r="154" spans="1:9" ht="25.5">
      <c r="A154" s="130" t="s">
        <v>84</v>
      </c>
      <c r="B154" s="131">
        <v>911</v>
      </c>
      <c r="C154" s="137" t="s">
        <v>46</v>
      </c>
      <c r="D154" s="137" t="s">
        <v>39</v>
      </c>
      <c r="E154" s="150" t="s">
        <v>193</v>
      </c>
      <c r="F154" s="132" t="s">
        <v>85</v>
      </c>
      <c r="G154" s="134">
        <f>2258.42</f>
        <v>2258.42</v>
      </c>
      <c r="H154" s="134">
        <f>2000+300+300</f>
        <v>2600</v>
      </c>
      <c r="I154" s="134">
        <f>2000+300+300</f>
        <v>2600</v>
      </c>
    </row>
    <row r="155" spans="1:9" ht="25.5">
      <c r="A155" s="130" t="s">
        <v>158</v>
      </c>
      <c r="B155" s="131">
        <v>911</v>
      </c>
      <c r="C155" s="137" t="s">
        <v>46</v>
      </c>
      <c r="D155" s="137" t="s">
        <v>39</v>
      </c>
      <c r="E155" s="150" t="s">
        <v>194</v>
      </c>
      <c r="F155" s="132"/>
      <c r="G155" s="134">
        <f>G157+G158</f>
        <v>781.5</v>
      </c>
      <c r="H155" s="134">
        <f>H157+H158</f>
        <v>866.5</v>
      </c>
      <c r="I155" s="134">
        <f>I157+I158</f>
        <v>866.5</v>
      </c>
    </row>
    <row r="156" spans="1:9" ht="12.75">
      <c r="A156" s="130" t="s">
        <v>74</v>
      </c>
      <c r="B156" s="131">
        <v>911</v>
      </c>
      <c r="C156" s="137" t="s">
        <v>46</v>
      </c>
      <c r="D156" s="137" t="s">
        <v>39</v>
      </c>
      <c r="E156" s="150" t="s">
        <v>195</v>
      </c>
      <c r="F156" s="132"/>
      <c r="G156" s="134">
        <f>SUM(G157)</f>
        <v>651.5</v>
      </c>
      <c r="H156" s="134">
        <f>SUM(H157)</f>
        <v>696.5</v>
      </c>
      <c r="I156" s="134">
        <f>SUM(I157)</f>
        <v>696.5</v>
      </c>
    </row>
    <row r="157" spans="1:9" ht="25.5">
      <c r="A157" s="130" t="s">
        <v>84</v>
      </c>
      <c r="B157" s="131">
        <v>911</v>
      </c>
      <c r="C157" s="137" t="s">
        <v>46</v>
      </c>
      <c r="D157" s="137" t="s">
        <v>39</v>
      </c>
      <c r="E157" s="150" t="s">
        <v>195</v>
      </c>
      <c r="F157" s="132" t="s">
        <v>85</v>
      </c>
      <c r="G157" s="134">
        <v>651.5</v>
      </c>
      <c r="H157" s="134">
        <v>696.5</v>
      </c>
      <c r="I157" s="134">
        <v>696.5</v>
      </c>
    </row>
    <row r="158" spans="1:9" ht="12.75">
      <c r="A158" s="130" t="s">
        <v>240</v>
      </c>
      <c r="B158" s="131">
        <v>911</v>
      </c>
      <c r="C158" s="137" t="s">
        <v>46</v>
      </c>
      <c r="D158" s="137" t="s">
        <v>39</v>
      </c>
      <c r="E158" s="150" t="s">
        <v>241</v>
      </c>
      <c r="F158" s="132"/>
      <c r="G158" s="134">
        <f>G159</f>
        <v>130</v>
      </c>
      <c r="H158" s="134">
        <f>H159</f>
        <v>170</v>
      </c>
      <c r="I158" s="134">
        <f>I159</f>
        <v>170</v>
      </c>
    </row>
    <row r="159" spans="1:9" ht="25.5">
      <c r="A159" s="130" t="s">
        <v>84</v>
      </c>
      <c r="B159" s="131">
        <v>911</v>
      </c>
      <c r="C159" s="137" t="s">
        <v>46</v>
      </c>
      <c r="D159" s="137" t="s">
        <v>39</v>
      </c>
      <c r="E159" s="150" t="s">
        <v>241</v>
      </c>
      <c r="F159" s="132" t="s">
        <v>85</v>
      </c>
      <c r="G159" s="134">
        <v>130</v>
      </c>
      <c r="H159" s="134">
        <v>170</v>
      </c>
      <c r="I159" s="134">
        <v>170</v>
      </c>
    </row>
    <row r="160" spans="1:9" ht="12.75">
      <c r="A160" s="130" t="s">
        <v>157</v>
      </c>
      <c r="B160" s="131">
        <v>911</v>
      </c>
      <c r="C160" s="137" t="s">
        <v>46</v>
      </c>
      <c r="D160" s="137" t="s">
        <v>39</v>
      </c>
      <c r="E160" s="150" t="s">
        <v>196</v>
      </c>
      <c r="F160" s="132"/>
      <c r="G160" s="134">
        <f>G162</f>
        <v>200</v>
      </c>
      <c r="H160" s="134">
        <f>H162</f>
        <v>300</v>
      </c>
      <c r="I160" s="134">
        <f>I162</f>
        <v>200</v>
      </c>
    </row>
    <row r="161" spans="1:9" ht="12.75">
      <c r="A161" s="139" t="s">
        <v>73</v>
      </c>
      <c r="B161" s="131">
        <v>911</v>
      </c>
      <c r="C161" s="137" t="s">
        <v>46</v>
      </c>
      <c r="D161" s="137" t="s">
        <v>39</v>
      </c>
      <c r="E161" s="150" t="s">
        <v>197</v>
      </c>
      <c r="F161" s="137"/>
      <c r="G161" s="134">
        <f>G162</f>
        <v>200</v>
      </c>
      <c r="H161" s="134">
        <f>H162</f>
        <v>300</v>
      </c>
      <c r="I161" s="134">
        <f>I162</f>
        <v>200</v>
      </c>
    </row>
    <row r="162" spans="1:9" ht="25.5">
      <c r="A162" s="130" t="s">
        <v>84</v>
      </c>
      <c r="B162" s="131">
        <v>911</v>
      </c>
      <c r="C162" s="137" t="s">
        <v>46</v>
      </c>
      <c r="D162" s="137" t="s">
        <v>39</v>
      </c>
      <c r="E162" s="150" t="s">
        <v>197</v>
      </c>
      <c r="F162" s="132" t="s">
        <v>85</v>
      </c>
      <c r="G162" s="134">
        <v>200</v>
      </c>
      <c r="H162" s="134">
        <v>300</v>
      </c>
      <c r="I162" s="134">
        <v>200</v>
      </c>
    </row>
    <row r="163" spans="1:9" ht="18.75" customHeight="1">
      <c r="A163" s="130" t="s">
        <v>159</v>
      </c>
      <c r="B163" s="131">
        <v>911</v>
      </c>
      <c r="C163" s="137" t="s">
        <v>46</v>
      </c>
      <c r="D163" s="137" t="s">
        <v>39</v>
      </c>
      <c r="E163" s="150" t="s">
        <v>198</v>
      </c>
      <c r="F163" s="132"/>
      <c r="G163" s="134">
        <f aca="true" t="shared" si="12" ref="G163:I164">G164</f>
        <v>60</v>
      </c>
      <c r="H163" s="134">
        <f t="shared" si="12"/>
        <v>100</v>
      </c>
      <c r="I163" s="134">
        <f t="shared" si="12"/>
        <v>100</v>
      </c>
    </row>
    <row r="164" spans="1:9" ht="12.75">
      <c r="A164" s="130" t="s">
        <v>75</v>
      </c>
      <c r="B164" s="131">
        <v>911</v>
      </c>
      <c r="C164" s="137" t="s">
        <v>46</v>
      </c>
      <c r="D164" s="137" t="s">
        <v>39</v>
      </c>
      <c r="E164" s="150" t="s">
        <v>199</v>
      </c>
      <c r="F164" s="132"/>
      <c r="G164" s="134">
        <f t="shared" si="12"/>
        <v>60</v>
      </c>
      <c r="H164" s="134">
        <f t="shared" si="12"/>
        <v>100</v>
      </c>
      <c r="I164" s="134">
        <f t="shared" si="12"/>
        <v>100</v>
      </c>
    </row>
    <row r="165" spans="1:9" ht="25.5">
      <c r="A165" s="130" t="s">
        <v>84</v>
      </c>
      <c r="B165" s="131">
        <v>911</v>
      </c>
      <c r="C165" s="137" t="s">
        <v>46</v>
      </c>
      <c r="D165" s="137" t="s">
        <v>39</v>
      </c>
      <c r="E165" s="150" t="s">
        <v>199</v>
      </c>
      <c r="F165" s="132" t="s">
        <v>85</v>
      </c>
      <c r="G165" s="134">
        <f>150-70-20</f>
        <v>60</v>
      </c>
      <c r="H165" s="134">
        <v>100</v>
      </c>
      <c r="I165" s="134">
        <v>100</v>
      </c>
    </row>
    <row r="166" spans="1:9" ht="12.75">
      <c r="A166" s="122" t="s">
        <v>15</v>
      </c>
      <c r="B166" s="123">
        <v>911</v>
      </c>
      <c r="C166" s="159" t="s">
        <v>47</v>
      </c>
      <c r="D166" s="159" t="s">
        <v>38</v>
      </c>
      <c r="E166" s="123"/>
      <c r="F166" s="123" t="s">
        <v>16</v>
      </c>
      <c r="G166" s="160">
        <f>SUM(G167,G196)</f>
        <v>5313.654</v>
      </c>
      <c r="H166" s="160">
        <f>SUM(H167,H196)</f>
        <v>5289.195000000001</v>
      </c>
      <c r="I166" s="160">
        <f>SUM(I167,I196)</f>
        <v>5178.226000000001</v>
      </c>
    </row>
    <row r="167" spans="1:9" ht="12.75">
      <c r="A167" s="130" t="s">
        <v>13</v>
      </c>
      <c r="B167" s="131">
        <v>911</v>
      </c>
      <c r="C167" s="132" t="s">
        <v>47</v>
      </c>
      <c r="D167" s="132" t="s">
        <v>37</v>
      </c>
      <c r="E167" s="138"/>
      <c r="F167" s="138" t="s">
        <v>16</v>
      </c>
      <c r="G167" s="134">
        <f>SUM(G168)+G191</f>
        <v>4306.354</v>
      </c>
      <c r="H167" s="134">
        <f>SUM(H168)+H191</f>
        <v>4181.395</v>
      </c>
      <c r="I167" s="134">
        <f>SUM(I168)+I191</f>
        <v>4069.9170000000004</v>
      </c>
    </row>
    <row r="168" spans="1:9" ht="25.5">
      <c r="A168" s="139" t="s">
        <v>122</v>
      </c>
      <c r="B168" s="131">
        <v>911</v>
      </c>
      <c r="C168" s="132" t="s">
        <v>47</v>
      </c>
      <c r="D168" s="132" t="s">
        <v>37</v>
      </c>
      <c r="E168" s="150" t="s">
        <v>118</v>
      </c>
      <c r="F168" s="138" t="s">
        <v>16</v>
      </c>
      <c r="G168" s="134">
        <f>G169+G183+G177</f>
        <v>4306.354</v>
      </c>
      <c r="H168" s="134">
        <f>H169+H183+H177</f>
        <v>4181.395</v>
      </c>
      <c r="I168" s="134">
        <f>I169+I183+I177</f>
        <v>4069.9170000000004</v>
      </c>
    </row>
    <row r="169" spans="1:9" ht="25.5">
      <c r="A169" s="139" t="s">
        <v>200</v>
      </c>
      <c r="B169" s="131">
        <v>911</v>
      </c>
      <c r="C169" s="132" t="s">
        <v>47</v>
      </c>
      <c r="D169" s="132" t="s">
        <v>37</v>
      </c>
      <c r="E169" s="150" t="s">
        <v>119</v>
      </c>
      <c r="F169" s="138" t="s">
        <v>16</v>
      </c>
      <c r="G169" s="134">
        <f>G170</f>
        <v>2673.789</v>
      </c>
      <c r="H169" s="134">
        <f>H170</f>
        <v>2782.4300000000003</v>
      </c>
      <c r="I169" s="134">
        <f>I170</f>
        <v>2735.452</v>
      </c>
    </row>
    <row r="170" spans="1:9" ht="12.75">
      <c r="A170" s="139" t="s">
        <v>117</v>
      </c>
      <c r="B170" s="131">
        <v>911</v>
      </c>
      <c r="C170" s="132" t="s">
        <v>47</v>
      </c>
      <c r="D170" s="132" t="s">
        <v>37</v>
      </c>
      <c r="E170" s="150" t="s">
        <v>120</v>
      </c>
      <c r="F170" s="138"/>
      <c r="G170" s="134">
        <f>G171+G175</f>
        <v>2673.789</v>
      </c>
      <c r="H170" s="134">
        <f>H171+H175</f>
        <v>2782.4300000000003</v>
      </c>
      <c r="I170" s="134">
        <f>I171+I175</f>
        <v>2735.452</v>
      </c>
    </row>
    <row r="171" spans="1:9" ht="12.75">
      <c r="A171" s="139" t="s">
        <v>76</v>
      </c>
      <c r="B171" s="131">
        <v>911</v>
      </c>
      <c r="C171" s="132" t="s">
        <v>47</v>
      </c>
      <c r="D171" s="132" t="s">
        <v>37</v>
      </c>
      <c r="E171" s="175" t="s">
        <v>121</v>
      </c>
      <c r="F171" s="138"/>
      <c r="G171" s="134">
        <f>SUM(G172,G174)+G173</f>
        <v>2673.789</v>
      </c>
      <c r="H171" s="134">
        <f>SUM(H172,H174)+H173</f>
        <v>2782.4300000000003</v>
      </c>
      <c r="I171" s="134">
        <f>SUM(I172,I174)+I173</f>
        <v>2735.452</v>
      </c>
    </row>
    <row r="172" spans="1:9" ht="12.75">
      <c r="A172" s="135" t="s">
        <v>146</v>
      </c>
      <c r="B172" s="131">
        <v>911</v>
      </c>
      <c r="C172" s="132" t="s">
        <v>47</v>
      </c>
      <c r="D172" s="132" t="s">
        <v>37</v>
      </c>
      <c r="E172" s="172" t="s">
        <v>121</v>
      </c>
      <c r="F172" s="150">
        <v>110</v>
      </c>
      <c r="G172" s="134">
        <f>965.344+1.102+291.53-G173</f>
        <v>1005.0040000000001</v>
      </c>
      <c r="H172" s="134">
        <f>965.344+1.102+291.53-H173</f>
        <v>1005.0040000000001</v>
      </c>
      <c r="I172" s="134">
        <f>965.344+1.102+291.53-I173</f>
        <v>1005.0040000000001</v>
      </c>
    </row>
    <row r="173" spans="1:9" ht="12.75">
      <c r="A173" s="135" t="s">
        <v>146</v>
      </c>
      <c r="B173" s="131">
        <v>911</v>
      </c>
      <c r="C173" s="132" t="s">
        <v>47</v>
      </c>
      <c r="D173" s="132" t="s">
        <v>37</v>
      </c>
      <c r="E173" s="172" t="s">
        <v>213</v>
      </c>
      <c r="F173" s="150">
        <v>110</v>
      </c>
      <c r="G173" s="134">
        <v>252.972</v>
      </c>
      <c r="H173" s="134">
        <v>252.972</v>
      </c>
      <c r="I173" s="134">
        <v>252.972</v>
      </c>
    </row>
    <row r="174" spans="1:9" ht="25.5">
      <c r="A174" s="130" t="s">
        <v>84</v>
      </c>
      <c r="B174" s="131">
        <v>911</v>
      </c>
      <c r="C174" s="132" t="s">
        <v>47</v>
      </c>
      <c r="D174" s="132" t="s">
        <v>37</v>
      </c>
      <c r="E174" s="172" t="s">
        <v>121</v>
      </c>
      <c r="F174" s="132" t="s">
        <v>85</v>
      </c>
      <c r="G174" s="134">
        <f>8.3+201.224+171.757+397.78+89.5+442.5+6+98.752</f>
        <v>1415.8129999999999</v>
      </c>
      <c r="H174" s="134">
        <f>8.3+201.224+173.15+397.78+89.5+549+6+99.5</f>
        <v>1524.454</v>
      </c>
      <c r="I174" s="134">
        <f>8.3+201.224+174.472+397.78+89.5+500+6+100.2</f>
        <v>1477.4759999999999</v>
      </c>
    </row>
    <row r="175" spans="1:9" ht="25.5" hidden="1">
      <c r="A175" s="130" t="s">
        <v>214</v>
      </c>
      <c r="B175" s="131">
        <v>911</v>
      </c>
      <c r="C175" s="132" t="s">
        <v>47</v>
      </c>
      <c r="D175" s="132" t="s">
        <v>37</v>
      </c>
      <c r="E175" s="172" t="s">
        <v>213</v>
      </c>
      <c r="F175" s="138"/>
      <c r="G175" s="134">
        <f>G176</f>
        <v>0</v>
      </c>
      <c r="H175" s="134">
        <f>H176</f>
        <v>0</v>
      </c>
      <c r="I175" s="134">
        <f>I176</f>
        <v>0</v>
      </c>
    </row>
    <row r="176" spans="1:9" ht="12.75" hidden="1">
      <c r="A176" s="135" t="s">
        <v>146</v>
      </c>
      <c r="B176" s="131">
        <v>911</v>
      </c>
      <c r="C176" s="132" t="s">
        <v>47</v>
      </c>
      <c r="D176" s="132" t="s">
        <v>37</v>
      </c>
      <c r="E176" s="172" t="s">
        <v>213</v>
      </c>
      <c r="F176" s="150">
        <v>110</v>
      </c>
      <c r="G176" s="134"/>
      <c r="H176" s="134"/>
      <c r="I176" s="134"/>
    </row>
    <row r="177" spans="1:9" ht="12.75">
      <c r="A177" s="139" t="s">
        <v>244</v>
      </c>
      <c r="B177" s="131">
        <v>911</v>
      </c>
      <c r="C177" s="132" t="s">
        <v>47</v>
      </c>
      <c r="D177" s="132" t="s">
        <v>37</v>
      </c>
      <c r="E177" s="172" t="s">
        <v>250</v>
      </c>
      <c r="F177" s="150"/>
      <c r="G177" s="134">
        <f aca="true" t="shared" si="13" ref="G177:I178">G178</f>
        <v>805.662</v>
      </c>
      <c r="H177" s="134">
        <f t="shared" si="13"/>
        <v>616.062</v>
      </c>
      <c r="I177" s="134">
        <f t="shared" si="13"/>
        <v>551.562</v>
      </c>
    </row>
    <row r="178" spans="1:9" ht="12.75">
      <c r="A178" s="139" t="s">
        <v>245</v>
      </c>
      <c r="B178" s="131">
        <v>911</v>
      </c>
      <c r="C178" s="132" t="s">
        <v>47</v>
      </c>
      <c r="D178" s="132" t="s">
        <v>37</v>
      </c>
      <c r="E178" s="172" t="s">
        <v>247</v>
      </c>
      <c r="F178" s="150"/>
      <c r="G178" s="134">
        <f t="shared" si="13"/>
        <v>805.662</v>
      </c>
      <c r="H178" s="134">
        <f t="shared" si="13"/>
        <v>616.062</v>
      </c>
      <c r="I178" s="134">
        <f t="shared" si="13"/>
        <v>551.562</v>
      </c>
    </row>
    <row r="179" spans="1:9" ht="12.75">
      <c r="A179" s="139" t="s">
        <v>246</v>
      </c>
      <c r="B179" s="131">
        <v>911</v>
      </c>
      <c r="C179" s="132" t="s">
        <v>47</v>
      </c>
      <c r="D179" s="132" t="s">
        <v>37</v>
      </c>
      <c r="E179" s="172" t="s">
        <v>247</v>
      </c>
      <c r="F179" s="150"/>
      <c r="G179" s="134">
        <f>G180+G182+G181</f>
        <v>805.662</v>
      </c>
      <c r="H179" s="134">
        <f>H180+H182+H181</f>
        <v>616.062</v>
      </c>
      <c r="I179" s="134">
        <f>I180+I182+I181</f>
        <v>551.562</v>
      </c>
    </row>
    <row r="180" spans="1:9" ht="12.75">
      <c r="A180" s="135" t="s">
        <v>146</v>
      </c>
      <c r="B180" s="131">
        <v>911</v>
      </c>
      <c r="C180" s="132" t="s">
        <v>47</v>
      </c>
      <c r="D180" s="132" t="s">
        <v>37</v>
      </c>
      <c r="E180" s="172" t="s">
        <v>247</v>
      </c>
      <c r="F180" s="150">
        <v>110</v>
      </c>
      <c r="G180" s="134">
        <f>265.4+80.162-G181</f>
        <v>294.60900000000004</v>
      </c>
      <c r="H180" s="134">
        <f>265.4+80.162-H181</f>
        <v>294.60900000000004</v>
      </c>
      <c r="I180" s="134">
        <f>265.4+80.162-I181</f>
        <v>294.60900000000004</v>
      </c>
    </row>
    <row r="181" spans="1:9" ht="12.75">
      <c r="A181" s="135" t="s">
        <v>146</v>
      </c>
      <c r="B181" s="131">
        <v>911</v>
      </c>
      <c r="C181" s="132" t="s">
        <v>47</v>
      </c>
      <c r="D181" s="132" t="s">
        <v>37</v>
      </c>
      <c r="E181" s="172" t="s">
        <v>256</v>
      </c>
      <c r="F181" s="150">
        <v>110</v>
      </c>
      <c r="G181" s="134">
        <v>50.953</v>
      </c>
      <c r="H181" s="134">
        <v>50.953</v>
      </c>
      <c r="I181" s="134">
        <v>50.953</v>
      </c>
    </row>
    <row r="182" spans="1:9" ht="25.5">
      <c r="A182" s="130" t="s">
        <v>84</v>
      </c>
      <c r="B182" s="131">
        <v>911</v>
      </c>
      <c r="C182" s="132" t="s">
        <v>47</v>
      </c>
      <c r="D182" s="132" t="s">
        <v>37</v>
      </c>
      <c r="E182" s="172" t="s">
        <v>247</v>
      </c>
      <c r="F182" s="132" t="s">
        <v>85</v>
      </c>
      <c r="G182" s="134">
        <f>90+20+128.6+196.5+25</f>
        <v>460.1</v>
      </c>
      <c r="H182" s="134">
        <f>90+20+82+74.5+4</f>
        <v>270.5</v>
      </c>
      <c r="I182" s="134">
        <f>90+20+82+10+4</f>
        <v>206</v>
      </c>
    </row>
    <row r="183" spans="1:9" ht="38.25">
      <c r="A183" s="139" t="s">
        <v>201</v>
      </c>
      <c r="B183" s="131">
        <v>911</v>
      </c>
      <c r="C183" s="132" t="s">
        <v>47</v>
      </c>
      <c r="D183" s="132" t="s">
        <v>37</v>
      </c>
      <c r="E183" s="150" t="s">
        <v>123</v>
      </c>
      <c r="F183" s="138"/>
      <c r="G183" s="134">
        <f>G184+G189</f>
        <v>826.903</v>
      </c>
      <c r="H183" s="134">
        <f>H184+H189</f>
        <v>782.903</v>
      </c>
      <c r="I183" s="134">
        <f>I184+I189</f>
        <v>782.903</v>
      </c>
    </row>
    <row r="184" spans="1:9" ht="12.75">
      <c r="A184" s="139" t="s">
        <v>124</v>
      </c>
      <c r="B184" s="131">
        <v>911</v>
      </c>
      <c r="C184" s="132" t="s">
        <v>47</v>
      </c>
      <c r="D184" s="132" t="s">
        <v>37</v>
      </c>
      <c r="E184" s="150" t="s">
        <v>125</v>
      </c>
      <c r="F184" s="138"/>
      <c r="G184" s="134">
        <f>G185</f>
        <v>826.903</v>
      </c>
      <c r="H184" s="134">
        <f>H185</f>
        <v>782.903</v>
      </c>
      <c r="I184" s="134">
        <f>I185</f>
        <v>782.903</v>
      </c>
    </row>
    <row r="185" spans="1:9" ht="12.75">
      <c r="A185" s="139" t="s">
        <v>77</v>
      </c>
      <c r="B185" s="131">
        <v>911</v>
      </c>
      <c r="C185" s="132" t="s">
        <v>47</v>
      </c>
      <c r="D185" s="132" t="s">
        <v>37</v>
      </c>
      <c r="E185" s="150" t="s">
        <v>126</v>
      </c>
      <c r="F185" s="138"/>
      <c r="G185" s="134">
        <f>SUM(G186:G188)</f>
        <v>826.903</v>
      </c>
      <c r="H185" s="134">
        <f>SUM(H186:H188)</f>
        <v>782.903</v>
      </c>
      <c r="I185" s="134">
        <f>SUM(I186:I188)</f>
        <v>782.903</v>
      </c>
    </row>
    <row r="186" spans="1:9" ht="12.75">
      <c r="A186" s="135" t="s">
        <v>146</v>
      </c>
      <c r="B186" s="131">
        <v>911</v>
      </c>
      <c r="C186" s="132" t="s">
        <v>47</v>
      </c>
      <c r="D186" s="132" t="s">
        <v>37</v>
      </c>
      <c r="E186" s="150" t="s">
        <v>126</v>
      </c>
      <c r="F186" s="150">
        <v>110</v>
      </c>
      <c r="G186" s="134">
        <f>285.855+86.328+7-G187</f>
        <v>303.861</v>
      </c>
      <c r="H186" s="134">
        <f>285.855+86.328+7-H187</f>
        <v>303.861</v>
      </c>
      <c r="I186" s="134">
        <f>285.855+86.328+7-I187</f>
        <v>303.861</v>
      </c>
    </row>
    <row r="187" spans="1:9" ht="12.75">
      <c r="A187" s="135" t="s">
        <v>146</v>
      </c>
      <c r="B187" s="131">
        <v>911</v>
      </c>
      <c r="C187" s="132" t="s">
        <v>47</v>
      </c>
      <c r="D187" s="132" t="s">
        <v>37</v>
      </c>
      <c r="E187" s="150" t="s">
        <v>257</v>
      </c>
      <c r="F187" s="150">
        <v>110</v>
      </c>
      <c r="G187" s="134">
        <v>75.322</v>
      </c>
      <c r="H187" s="134">
        <v>75.322</v>
      </c>
      <c r="I187" s="134">
        <v>75.322</v>
      </c>
    </row>
    <row r="188" spans="1:9" ht="25.5">
      <c r="A188" s="130" t="s">
        <v>84</v>
      </c>
      <c r="B188" s="131">
        <v>911</v>
      </c>
      <c r="C188" s="136" t="s">
        <v>47</v>
      </c>
      <c r="D188" s="132" t="s">
        <v>37</v>
      </c>
      <c r="E188" s="150" t="s">
        <v>126</v>
      </c>
      <c r="F188" s="132" t="s">
        <v>85</v>
      </c>
      <c r="G188" s="134">
        <f>7.9+46.1+2+76.72+95+32+22+152+14</f>
        <v>447.72</v>
      </c>
      <c r="H188" s="134">
        <f>7.9+46.1+2+76.72+83+32+142+14</f>
        <v>403.72</v>
      </c>
      <c r="I188" s="134">
        <f>7.9+46.1+2+76.72+83+32+142+14</f>
        <v>403.72</v>
      </c>
    </row>
    <row r="189" spans="1:9" ht="25.5" hidden="1">
      <c r="A189" s="130" t="s">
        <v>214</v>
      </c>
      <c r="B189" s="131">
        <v>911</v>
      </c>
      <c r="C189" s="132" t="s">
        <v>47</v>
      </c>
      <c r="D189" s="132" t="s">
        <v>37</v>
      </c>
      <c r="E189" s="172" t="s">
        <v>215</v>
      </c>
      <c r="F189" s="138"/>
      <c r="G189" s="134"/>
      <c r="H189" s="134"/>
      <c r="I189" s="134"/>
    </row>
    <row r="190" spans="1:9" ht="12.75" hidden="1">
      <c r="A190" s="135" t="s">
        <v>146</v>
      </c>
      <c r="B190" s="131">
        <v>911</v>
      </c>
      <c r="C190" s="132" t="s">
        <v>47</v>
      </c>
      <c r="D190" s="132" t="s">
        <v>37</v>
      </c>
      <c r="E190" s="172" t="s">
        <v>215</v>
      </c>
      <c r="F190" s="150">
        <v>110</v>
      </c>
      <c r="G190" s="134"/>
      <c r="H190" s="134"/>
      <c r="I190" s="134"/>
    </row>
    <row r="191" spans="1:9" ht="12.75" hidden="1">
      <c r="A191" s="139" t="s">
        <v>62</v>
      </c>
      <c r="B191" s="131">
        <v>911</v>
      </c>
      <c r="C191" s="136" t="s">
        <v>47</v>
      </c>
      <c r="D191" s="132" t="s">
        <v>37</v>
      </c>
      <c r="E191" s="144" t="s">
        <v>94</v>
      </c>
      <c r="F191" s="132"/>
      <c r="G191" s="134">
        <f>SUM(G193)</f>
        <v>0</v>
      </c>
      <c r="H191" s="134">
        <f>SUM(H193)</f>
        <v>0</v>
      </c>
      <c r="I191" s="134">
        <f>SUM(I193)</f>
        <v>0</v>
      </c>
    </row>
    <row r="192" spans="1:9" ht="12.75" hidden="1">
      <c r="A192" s="139" t="s">
        <v>62</v>
      </c>
      <c r="B192" s="131">
        <v>911</v>
      </c>
      <c r="C192" s="136" t="s">
        <v>47</v>
      </c>
      <c r="D192" s="132" t="s">
        <v>37</v>
      </c>
      <c r="E192" s="144" t="s">
        <v>95</v>
      </c>
      <c r="F192" s="132"/>
      <c r="G192" s="134">
        <f aca="true" t="shared" si="14" ref="G192:I193">G193</f>
        <v>0</v>
      </c>
      <c r="H192" s="134">
        <f t="shared" si="14"/>
        <v>0</v>
      </c>
      <c r="I192" s="134">
        <f t="shared" si="14"/>
        <v>0</v>
      </c>
    </row>
    <row r="193" spans="1:9" ht="12.75" hidden="1">
      <c r="A193" s="139" t="s">
        <v>171</v>
      </c>
      <c r="B193" s="131">
        <v>911</v>
      </c>
      <c r="C193" s="136" t="s">
        <v>47</v>
      </c>
      <c r="D193" s="132" t="s">
        <v>37</v>
      </c>
      <c r="E193" s="150" t="s">
        <v>112</v>
      </c>
      <c r="F193" s="132"/>
      <c r="G193" s="134">
        <f t="shared" si="14"/>
        <v>0</v>
      </c>
      <c r="H193" s="134">
        <f t="shared" si="14"/>
        <v>0</v>
      </c>
      <c r="I193" s="134">
        <f t="shared" si="14"/>
        <v>0</v>
      </c>
    </row>
    <row r="194" spans="1:9" ht="51" hidden="1">
      <c r="A194" s="139" t="s">
        <v>206</v>
      </c>
      <c r="B194" s="131">
        <v>911</v>
      </c>
      <c r="C194" s="136" t="s">
        <v>47</v>
      </c>
      <c r="D194" s="132" t="s">
        <v>37</v>
      </c>
      <c r="E194" s="150" t="s">
        <v>205</v>
      </c>
      <c r="F194" s="132"/>
      <c r="G194" s="134"/>
      <c r="H194" s="134"/>
      <c r="I194" s="134"/>
    </row>
    <row r="195" spans="1:9" ht="12.75" hidden="1">
      <c r="A195" s="135" t="s">
        <v>146</v>
      </c>
      <c r="B195" s="131">
        <v>911</v>
      </c>
      <c r="C195" s="136" t="s">
        <v>47</v>
      </c>
      <c r="D195" s="132" t="s">
        <v>37</v>
      </c>
      <c r="E195" s="150" t="s">
        <v>205</v>
      </c>
      <c r="F195" s="150">
        <v>110</v>
      </c>
      <c r="G195" s="134"/>
      <c r="H195" s="134"/>
      <c r="I195" s="134"/>
    </row>
    <row r="196" spans="1:9" ht="25.5">
      <c r="A196" s="139" t="s">
        <v>127</v>
      </c>
      <c r="B196" s="131">
        <v>911</v>
      </c>
      <c r="C196" s="132" t="s">
        <v>47</v>
      </c>
      <c r="D196" s="177" t="s">
        <v>40</v>
      </c>
      <c r="E196" s="138"/>
      <c r="F196" s="138" t="s">
        <v>16</v>
      </c>
      <c r="G196" s="134">
        <f>G198+G202+G207</f>
        <v>1007.3</v>
      </c>
      <c r="H196" s="134">
        <f>H198+H202+H207</f>
        <v>1107.8</v>
      </c>
      <c r="I196" s="134">
        <f>I198+I202+I207</f>
        <v>1108.309</v>
      </c>
    </row>
    <row r="197" spans="1:9" ht="25.5">
      <c r="A197" s="139" t="s">
        <v>122</v>
      </c>
      <c r="B197" s="131">
        <v>911</v>
      </c>
      <c r="C197" s="132" t="s">
        <v>47</v>
      </c>
      <c r="D197" s="177" t="s">
        <v>40</v>
      </c>
      <c r="E197" s="150" t="s">
        <v>118</v>
      </c>
      <c r="F197" s="138"/>
      <c r="G197" s="134">
        <f>G198</f>
        <v>55</v>
      </c>
      <c r="H197" s="134">
        <f>H198</f>
        <v>55</v>
      </c>
      <c r="I197" s="134">
        <f>I198</f>
        <v>55</v>
      </c>
    </row>
    <row r="198" spans="1:9" ht="39" customHeight="1">
      <c r="A198" s="155" t="s">
        <v>141</v>
      </c>
      <c r="B198" s="131">
        <v>911</v>
      </c>
      <c r="C198" s="132" t="s">
        <v>47</v>
      </c>
      <c r="D198" s="132" t="s">
        <v>40</v>
      </c>
      <c r="E198" s="150" t="s">
        <v>138</v>
      </c>
      <c r="F198" s="138" t="s">
        <v>16</v>
      </c>
      <c r="G198" s="134">
        <f>SUM(G199)</f>
        <v>55</v>
      </c>
      <c r="H198" s="134">
        <f>SUM(H199)</f>
        <v>55</v>
      </c>
      <c r="I198" s="134">
        <f>SUM(I199)</f>
        <v>55</v>
      </c>
    </row>
    <row r="199" spans="1:9" ht="15" customHeight="1">
      <c r="A199" s="155" t="s">
        <v>131</v>
      </c>
      <c r="B199" s="131">
        <v>911</v>
      </c>
      <c r="C199" s="132" t="s">
        <v>47</v>
      </c>
      <c r="D199" s="132" t="s">
        <v>40</v>
      </c>
      <c r="E199" s="150" t="s">
        <v>139</v>
      </c>
      <c r="F199" s="138" t="s">
        <v>16</v>
      </c>
      <c r="G199" s="134">
        <f>SUM(G201)</f>
        <v>55</v>
      </c>
      <c r="H199" s="134">
        <f>SUM(H201)</f>
        <v>55</v>
      </c>
      <c r="I199" s="134">
        <f>SUM(I201)</f>
        <v>55</v>
      </c>
    </row>
    <row r="200" spans="1:9" ht="15.75" customHeight="1">
      <c r="A200" s="139" t="s">
        <v>78</v>
      </c>
      <c r="B200" s="131">
        <v>911</v>
      </c>
      <c r="C200" s="132" t="s">
        <v>47</v>
      </c>
      <c r="D200" s="132" t="s">
        <v>40</v>
      </c>
      <c r="E200" s="150" t="s">
        <v>140</v>
      </c>
      <c r="F200" s="138"/>
      <c r="G200" s="134">
        <f>G201</f>
        <v>55</v>
      </c>
      <c r="H200" s="134">
        <f>H201</f>
        <v>55</v>
      </c>
      <c r="I200" s="134">
        <f>I201</f>
        <v>55</v>
      </c>
    </row>
    <row r="201" spans="1:9" ht="27.75" customHeight="1">
      <c r="A201" s="130" t="s">
        <v>84</v>
      </c>
      <c r="B201" s="131">
        <v>911</v>
      </c>
      <c r="C201" s="132" t="s">
        <v>47</v>
      </c>
      <c r="D201" s="132" t="s">
        <v>40</v>
      </c>
      <c r="E201" s="150" t="s">
        <v>140</v>
      </c>
      <c r="F201" s="132" t="s">
        <v>85</v>
      </c>
      <c r="G201" s="134">
        <f>115-60</f>
        <v>55</v>
      </c>
      <c r="H201" s="134">
        <f>115-60</f>
        <v>55</v>
      </c>
      <c r="I201" s="134">
        <f>115-60</f>
        <v>55</v>
      </c>
    </row>
    <row r="202" spans="1:9" ht="54" customHeight="1">
      <c r="A202" s="155" t="s">
        <v>202</v>
      </c>
      <c r="B202" s="131">
        <v>911</v>
      </c>
      <c r="C202" s="132" t="s">
        <v>47</v>
      </c>
      <c r="D202" s="132" t="s">
        <v>40</v>
      </c>
      <c r="E202" s="150" t="s">
        <v>128</v>
      </c>
      <c r="F202" s="138" t="s">
        <v>16</v>
      </c>
      <c r="G202" s="134">
        <f aca="true" t="shared" si="15" ref="G202:I203">G203</f>
        <v>952.3</v>
      </c>
      <c r="H202" s="134">
        <f t="shared" si="15"/>
        <v>1052.8</v>
      </c>
      <c r="I202" s="134">
        <f t="shared" si="15"/>
        <v>1053.309</v>
      </c>
    </row>
    <row r="203" spans="1:9" ht="12.75">
      <c r="A203" s="139" t="s">
        <v>131</v>
      </c>
      <c r="B203" s="131">
        <v>911</v>
      </c>
      <c r="C203" s="132" t="s">
        <v>47</v>
      </c>
      <c r="D203" s="132" t="s">
        <v>40</v>
      </c>
      <c r="E203" s="150" t="s">
        <v>129</v>
      </c>
      <c r="F203" s="138" t="s">
        <v>16</v>
      </c>
      <c r="G203" s="134">
        <f t="shared" si="15"/>
        <v>952.3</v>
      </c>
      <c r="H203" s="134">
        <f t="shared" si="15"/>
        <v>1052.8</v>
      </c>
      <c r="I203" s="134">
        <f t="shared" si="15"/>
        <v>1053.309</v>
      </c>
    </row>
    <row r="204" spans="1:9" ht="12.75">
      <c r="A204" s="139" t="s">
        <v>78</v>
      </c>
      <c r="B204" s="131">
        <v>911</v>
      </c>
      <c r="C204" s="132" t="s">
        <v>47</v>
      </c>
      <c r="D204" s="132" t="s">
        <v>40</v>
      </c>
      <c r="E204" s="150" t="s">
        <v>130</v>
      </c>
      <c r="F204" s="138"/>
      <c r="G204" s="134">
        <f>G205+G206</f>
        <v>952.3</v>
      </c>
      <c r="H204" s="134">
        <f>H205+H206</f>
        <v>1052.8</v>
      </c>
      <c r="I204" s="134">
        <f>I205+I206</f>
        <v>1053.309</v>
      </c>
    </row>
    <row r="205" spans="1:9" ht="25.5">
      <c r="A205" s="130" t="s">
        <v>84</v>
      </c>
      <c r="B205" s="131">
        <v>911</v>
      </c>
      <c r="C205" s="132" t="s">
        <v>47</v>
      </c>
      <c r="D205" s="132" t="s">
        <v>40</v>
      </c>
      <c r="E205" s="150" t="s">
        <v>130</v>
      </c>
      <c r="F205" s="132" t="s">
        <v>85</v>
      </c>
      <c r="G205" s="134">
        <f>889.3+60</f>
        <v>949.3</v>
      </c>
      <c r="H205" s="134">
        <f>989.8+60</f>
        <v>1049.8</v>
      </c>
      <c r="I205" s="134">
        <f>990.309+60</f>
        <v>1050.309</v>
      </c>
    </row>
    <row r="206" spans="1:9" ht="12.75">
      <c r="A206" s="155" t="s">
        <v>83</v>
      </c>
      <c r="B206" s="131">
        <v>911</v>
      </c>
      <c r="C206" s="132" t="s">
        <v>47</v>
      </c>
      <c r="D206" s="132" t="s">
        <v>40</v>
      </c>
      <c r="E206" s="150" t="s">
        <v>130</v>
      </c>
      <c r="F206" s="136" t="s">
        <v>218</v>
      </c>
      <c r="G206" s="134">
        <v>3</v>
      </c>
      <c r="H206" s="134">
        <v>3</v>
      </c>
      <c r="I206" s="134">
        <v>3</v>
      </c>
    </row>
    <row r="207" spans="1:9" ht="12.75" hidden="1">
      <c r="A207" s="139" t="s">
        <v>62</v>
      </c>
      <c r="B207" s="123">
        <v>911</v>
      </c>
      <c r="C207" s="136" t="s">
        <v>47</v>
      </c>
      <c r="D207" s="132" t="s">
        <v>37</v>
      </c>
      <c r="E207" s="144" t="s">
        <v>94</v>
      </c>
      <c r="F207" s="132"/>
      <c r="G207" s="134">
        <f aca="true" t="shared" si="16" ref="G207:I210">G208</f>
        <v>0</v>
      </c>
      <c r="H207" s="134">
        <f t="shared" si="16"/>
        <v>0</v>
      </c>
      <c r="I207" s="134">
        <f t="shared" si="16"/>
        <v>0</v>
      </c>
    </row>
    <row r="208" spans="1:9" ht="12.75" hidden="1">
      <c r="A208" s="139" t="s">
        <v>62</v>
      </c>
      <c r="B208" s="123">
        <v>911</v>
      </c>
      <c r="C208" s="136" t="s">
        <v>47</v>
      </c>
      <c r="D208" s="132" t="s">
        <v>37</v>
      </c>
      <c r="E208" s="144" t="s">
        <v>95</v>
      </c>
      <c r="F208" s="132"/>
      <c r="G208" s="134">
        <f t="shared" si="16"/>
        <v>0</v>
      </c>
      <c r="H208" s="134">
        <f t="shared" si="16"/>
        <v>0</v>
      </c>
      <c r="I208" s="134">
        <f t="shared" si="16"/>
        <v>0</v>
      </c>
    </row>
    <row r="209" spans="1:9" ht="12.75" hidden="1">
      <c r="A209" s="139" t="s">
        <v>171</v>
      </c>
      <c r="B209" s="123">
        <v>911</v>
      </c>
      <c r="C209" s="136" t="s">
        <v>47</v>
      </c>
      <c r="D209" s="132" t="s">
        <v>37</v>
      </c>
      <c r="E209" s="150" t="s">
        <v>112</v>
      </c>
      <c r="F209" s="132"/>
      <c r="G209" s="134">
        <f t="shared" si="16"/>
        <v>0</v>
      </c>
      <c r="H209" s="134">
        <f t="shared" si="16"/>
        <v>0</v>
      </c>
      <c r="I209" s="134">
        <f t="shared" si="16"/>
        <v>0</v>
      </c>
    </row>
    <row r="210" spans="1:9" ht="12.75" hidden="1">
      <c r="A210" s="139" t="s">
        <v>78</v>
      </c>
      <c r="B210" s="123">
        <v>911</v>
      </c>
      <c r="C210" s="132" t="s">
        <v>47</v>
      </c>
      <c r="D210" s="132" t="s">
        <v>40</v>
      </c>
      <c r="E210" s="150" t="s">
        <v>222</v>
      </c>
      <c r="F210" s="138"/>
      <c r="G210" s="134">
        <f t="shared" si="16"/>
        <v>0</v>
      </c>
      <c r="H210" s="134">
        <f t="shared" si="16"/>
        <v>0</v>
      </c>
      <c r="I210" s="134">
        <f t="shared" si="16"/>
        <v>0</v>
      </c>
    </row>
    <row r="211" spans="1:9" ht="25.5" hidden="1">
      <c r="A211" s="130" t="s">
        <v>84</v>
      </c>
      <c r="B211" s="123">
        <v>911</v>
      </c>
      <c r="C211" s="132" t="s">
        <v>47</v>
      </c>
      <c r="D211" s="132" t="s">
        <v>40</v>
      </c>
      <c r="E211" s="150" t="s">
        <v>222</v>
      </c>
      <c r="F211" s="132" t="s">
        <v>85</v>
      </c>
      <c r="G211" s="134"/>
      <c r="H211" s="134"/>
      <c r="I211" s="134"/>
    </row>
    <row r="212" spans="1:9" ht="12.75">
      <c r="A212" s="178" t="s">
        <v>29</v>
      </c>
      <c r="B212" s="123">
        <v>911</v>
      </c>
      <c r="C212" s="159" t="s">
        <v>48</v>
      </c>
      <c r="D212" s="159" t="s">
        <v>38</v>
      </c>
      <c r="E212" s="159"/>
      <c r="F212" s="159"/>
      <c r="G212" s="160">
        <f aca="true" t="shared" si="17" ref="G212:G217">G213</f>
        <v>1309.8</v>
      </c>
      <c r="H212" s="160">
        <f aca="true" t="shared" si="18" ref="H212:I215">H213</f>
        <v>1309.8</v>
      </c>
      <c r="I212" s="160">
        <f t="shared" si="18"/>
        <v>1309.8</v>
      </c>
    </row>
    <row r="213" spans="1:9" ht="12.75">
      <c r="A213" s="130" t="s">
        <v>26</v>
      </c>
      <c r="B213" s="131">
        <v>911</v>
      </c>
      <c r="C213" s="132" t="s">
        <v>48</v>
      </c>
      <c r="D213" s="132" t="s">
        <v>37</v>
      </c>
      <c r="E213" s="132"/>
      <c r="F213" s="132"/>
      <c r="G213" s="134">
        <f t="shared" si="17"/>
        <v>1309.8</v>
      </c>
      <c r="H213" s="134">
        <f t="shared" si="18"/>
        <v>1309.8</v>
      </c>
      <c r="I213" s="134">
        <f t="shared" si="18"/>
        <v>1309.8</v>
      </c>
    </row>
    <row r="214" spans="1:9" ht="12.75">
      <c r="A214" s="139" t="s">
        <v>62</v>
      </c>
      <c r="B214" s="131">
        <v>911</v>
      </c>
      <c r="C214" s="132" t="s">
        <v>48</v>
      </c>
      <c r="D214" s="132" t="s">
        <v>37</v>
      </c>
      <c r="E214" s="144" t="s">
        <v>94</v>
      </c>
      <c r="F214" s="132"/>
      <c r="G214" s="134">
        <f t="shared" si="17"/>
        <v>1309.8</v>
      </c>
      <c r="H214" s="134">
        <f t="shared" si="18"/>
        <v>1309.8</v>
      </c>
      <c r="I214" s="134">
        <f t="shared" si="18"/>
        <v>1309.8</v>
      </c>
    </row>
    <row r="215" spans="1:9" ht="12.75">
      <c r="A215" s="139" t="s">
        <v>171</v>
      </c>
      <c r="B215" s="131">
        <v>911</v>
      </c>
      <c r="C215" s="132" t="s">
        <v>48</v>
      </c>
      <c r="D215" s="132" t="s">
        <v>37</v>
      </c>
      <c r="E215" s="144" t="s">
        <v>95</v>
      </c>
      <c r="F215" s="132"/>
      <c r="G215" s="134">
        <f t="shared" si="17"/>
        <v>1309.8</v>
      </c>
      <c r="H215" s="134">
        <f t="shared" si="18"/>
        <v>1309.8</v>
      </c>
      <c r="I215" s="134">
        <f t="shared" si="18"/>
        <v>1309.8</v>
      </c>
    </row>
    <row r="216" spans="1:9" ht="12.75">
      <c r="A216" s="139" t="s">
        <v>171</v>
      </c>
      <c r="B216" s="131">
        <v>911</v>
      </c>
      <c r="C216" s="132" t="s">
        <v>48</v>
      </c>
      <c r="D216" s="132" t="s">
        <v>37</v>
      </c>
      <c r="E216" s="150" t="s">
        <v>112</v>
      </c>
      <c r="F216" s="132"/>
      <c r="G216" s="134">
        <f t="shared" si="17"/>
        <v>1309.8</v>
      </c>
      <c r="H216" s="134">
        <f>H217</f>
        <v>1309.8</v>
      </c>
      <c r="I216" s="134">
        <f>I217</f>
        <v>1309.8</v>
      </c>
    </row>
    <row r="217" spans="1:9" ht="12.75">
      <c r="A217" s="130" t="s">
        <v>30</v>
      </c>
      <c r="B217" s="131">
        <v>911</v>
      </c>
      <c r="C217" s="132" t="s">
        <v>48</v>
      </c>
      <c r="D217" s="132" t="s">
        <v>37</v>
      </c>
      <c r="E217" s="150" t="s">
        <v>137</v>
      </c>
      <c r="F217" s="132"/>
      <c r="G217" s="134">
        <f t="shared" si="17"/>
        <v>1309.8</v>
      </c>
      <c r="H217" s="134">
        <f>H218</f>
        <v>1309.8</v>
      </c>
      <c r="I217" s="134">
        <f>I218</f>
        <v>1309.8</v>
      </c>
    </row>
    <row r="218" spans="1:9" ht="12.75">
      <c r="A218" s="130" t="s">
        <v>79</v>
      </c>
      <c r="B218" s="131">
        <v>911</v>
      </c>
      <c r="C218" s="132" t="s">
        <v>48</v>
      </c>
      <c r="D218" s="132" t="s">
        <v>37</v>
      </c>
      <c r="E218" s="150" t="s">
        <v>137</v>
      </c>
      <c r="F218" s="137" t="s">
        <v>80</v>
      </c>
      <c r="G218" s="134">
        <v>1309.8</v>
      </c>
      <c r="H218" s="134">
        <v>1309.8</v>
      </c>
      <c r="I218" s="134">
        <v>1309.8</v>
      </c>
    </row>
    <row r="219" spans="1:9" ht="12.75">
      <c r="A219" s="122" t="s">
        <v>10</v>
      </c>
      <c r="B219" s="123">
        <v>911</v>
      </c>
      <c r="C219" s="159" t="s">
        <v>41</v>
      </c>
      <c r="D219" s="159" t="s">
        <v>38</v>
      </c>
      <c r="E219" s="123"/>
      <c r="F219" s="123"/>
      <c r="G219" s="160">
        <f>G220</f>
        <v>734</v>
      </c>
      <c r="H219" s="160">
        <f>H220</f>
        <v>286.5</v>
      </c>
      <c r="I219" s="160">
        <f>I220</f>
        <v>1612.2</v>
      </c>
    </row>
    <row r="220" spans="1:9" ht="12.75">
      <c r="A220" s="130" t="s">
        <v>31</v>
      </c>
      <c r="B220" s="131">
        <v>911</v>
      </c>
      <c r="C220" s="179" t="s">
        <v>41</v>
      </c>
      <c r="D220" s="179" t="s">
        <v>46</v>
      </c>
      <c r="E220" s="180"/>
      <c r="F220" s="180"/>
      <c r="G220" s="166">
        <f>G222+G226</f>
        <v>734</v>
      </c>
      <c r="H220" s="166">
        <f>H222+H226</f>
        <v>286.5</v>
      </c>
      <c r="I220" s="166">
        <f>I222+I226</f>
        <v>1612.2</v>
      </c>
    </row>
    <row r="221" spans="1:9" ht="25.5">
      <c r="A221" s="139" t="s">
        <v>122</v>
      </c>
      <c r="B221" s="131">
        <v>911</v>
      </c>
      <c r="C221" s="179" t="s">
        <v>41</v>
      </c>
      <c r="D221" s="179" t="s">
        <v>46</v>
      </c>
      <c r="E221" s="150" t="s">
        <v>172</v>
      </c>
      <c r="F221" s="180"/>
      <c r="G221" s="166">
        <f aca="true" t="shared" si="19" ref="G221:I222">G224</f>
        <v>162</v>
      </c>
      <c r="H221" s="166">
        <f t="shared" si="19"/>
        <v>192</v>
      </c>
      <c r="I221" s="166">
        <f t="shared" si="19"/>
        <v>192</v>
      </c>
    </row>
    <row r="222" spans="1:9" ht="51">
      <c r="A222" s="155" t="s">
        <v>132</v>
      </c>
      <c r="B222" s="131">
        <v>911</v>
      </c>
      <c r="C222" s="179" t="s">
        <v>41</v>
      </c>
      <c r="D222" s="179" t="s">
        <v>46</v>
      </c>
      <c r="E222" s="150" t="s">
        <v>133</v>
      </c>
      <c r="F222" s="179"/>
      <c r="G222" s="166">
        <f t="shared" si="19"/>
        <v>162</v>
      </c>
      <c r="H222" s="166">
        <f t="shared" si="19"/>
        <v>192</v>
      </c>
      <c r="I222" s="166">
        <f t="shared" si="19"/>
        <v>192</v>
      </c>
    </row>
    <row r="223" spans="1:9" ht="25.5">
      <c r="A223" s="139" t="s">
        <v>136</v>
      </c>
      <c r="B223" s="131">
        <v>911</v>
      </c>
      <c r="C223" s="179" t="s">
        <v>41</v>
      </c>
      <c r="D223" s="179" t="s">
        <v>46</v>
      </c>
      <c r="E223" s="150" t="s">
        <v>134</v>
      </c>
      <c r="F223" s="179"/>
      <c r="G223" s="166">
        <f aca="true" t="shared" si="20" ref="G223:I224">G224</f>
        <v>162</v>
      </c>
      <c r="H223" s="166">
        <f t="shared" si="20"/>
        <v>192</v>
      </c>
      <c r="I223" s="166">
        <f t="shared" si="20"/>
        <v>192</v>
      </c>
    </row>
    <row r="224" spans="1:9" ht="12.75">
      <c r="A224" s="130" t="s">
        <v>11</v>
      </c>
      <c r="B224" s="131">
        <v>911</v>
      </c>
      <c r="C224" s="179" t="s">
        <v>41</v>
      </c>
      <c r="D224" s="179" t="s">
        <v>46</v>
      </c>
      <c r="E224" s="150" t="s">
        <v>135</v>
      </c>
      <c r="F224" s="179"/>
      <c r="G224" s="166">
        <f t="shared" si="20"/>
        <v>162</v>
      </c>
      <c r="H224" s="166">
        <f t="shared" si="20"/>
        <v>192</v>
      </c>
      <c r="I224" s="166">
        <f t="shared" si="20"/>
        <v>192</v>
      </c>
    </row>
    <row r="225" spans="1:9" ht="25.5">
      <c r="A225" s="130" t="s">
        <v>84</v>
      </c>
      <c r="B225" s="131">
        <v>911</v>
      </c>
      <c r="C225" s="179" t="s">
        <v>41</v>
      </c>
      <c r="D225" s="179" t="s">
        <v>46</v>
      </c>
      <c r="E225" s="150" t="s">
        <v>135</v>
      </c>
      <c r="F225" s="132" t="s">
        <v>85</v>
      </c>
      <c r="G225" s="134">
        <f>10+26+26+100</f>
        <v>162</v>
      </c>
      <c r="H225" s="134">
        <f>10+26+26+130</f>
        <v>192</v>
      </c>
      <c r="I225" s="134">
        <f>10+26+26+130</f>
        <v>192</v>
      </c>
    </row>
    <row r="226" spans="1:9" ht="12.75">
      <c r="A226" s="139" t="s">
        <v>62</v>
      </c>
      <c r="B226" s="131">
        <v>911</v>
      </c>
      <c r="C226" s="179" t="s">
        <v>41</v>
      </c>
      <c r="D226" s="179" t="s">
        <v>46</v>
      </c>
      <c r="E226" s="144" t="s">
        <v>94</v>
      </c>
      <c r="F226" s="132"/>
      <c r="G226" s="134">
        <f aca="true" t="shared" si="21" ref="G226:I229">G227</f>
        <v>572</v>
      </c>
      <c r="H226" s="134">
        <f t="shared" si="21"/>
        <v>94.5</v>
      </c>
      <c r="I226" s="134">
        <f t="shared" si="21"/>
        <v>1420.2</v>
      </c>
    </row>
    <row r="227" spans="1:9" ht="12.75">
      <c r="A227" s="139" t="s">
        <v>171</v>
      </c>
      <c r="B227" s="131">
        <v>911</v>
      </c>
      <c r="C227" s="179" t="s">
        <v>41</v>
      </c>
      <c r="D227" s="179" t="s">
        <v>46</v>
      </c>
      <c r="E227" s="144" t="s">
        <v>95</v>
      </c>
      <c r="F227" s="132"/>
      <c r="G227" s="134">
        <f t="shared" si="21"/>
        <v>572</v>
      </c>
      <c r="H227" s="134">
        <f t="shared" si="21"/>
        <v>94.5</v>
      </c>
      <c r="I227" s="134">
        <f t="shared" si="21"/>
        <v>1420.2</v>
      </c>
    </row>
    <row r="228" spans="1:9" ht="12.75">
      <c r="A228" s="139" t="s">
        <v>171</v>
      </c>
      <c r="B228" s="131">
        <v>911</v>
      </c>
      <c r="C228" s="179" t="s">
        <v>41</v>
      </c>
      <c r="D228" s="179" t="s">
        <v>46</v>
      </c>
      <c r="E228" s="150" t="s">
        <v>112</v>
      </c>
      <c r="F228" s="132"/>
      <c r="G228" s="134">
        <f t="shared" si="21"/>
        <v>572</v>
      </c>
      <c r="H228" s="134">
        <f t="shared" si="21"/>
        <v>94.5</v>
      </c>
      <c r="I228" s="134">
        <f t="shared" si="21"/>
        <v>1420.2</v>
      </c>
    </row>
    <row r="229" spans="1:9" ht="12.75">
      <c r="A229" s="130" t="s">
        <v>11</v>
      </c>
      <c r="B229" s="131">
        <v>911</v>
      </c>
      <c r="C229" s="179" t="s">
        <v>41</v>
      </c>
      <c r="D229" s="179" t="s">
        <v>46</v>
      </c>
      <c r="E229" s="150" t="s">
        <v>221</v>
      </c>
      <c r="F229" s="132"/>
      <c r="G229" s="134">
        <f t="shared" si="21"/>
        <v>572</v>
      </c>
      <c r="H229" s="134">
        <f t="shared" si="21"/>
        <v>94.5</v>
      </c>
      <c r="I229" s="134">
        <f t="shared" si="21"/>
        <v>1420.2</v>
      </c>
    </row>
    <row r="230" spans="1:9" ht="25.5">
      <c r="A230" s="130" t="s">
        <v>84</v>
      </c>
      <c r="B230" s="131">
        <v>911</v>
      </c>
      <c r="C230" s="179" t="s">
        <v>41</v>
      </c>
      <c r="D230" s="179" t="s">
        <v>46</v>
      </c>
      <c r="E230" s="150" t="s">
        <v>221</v>
      </c>
      <c r="F230" s="136" t="s">
        <v>85</v>
      </c>
      <c r="G230" s="134">
        <f>1000-428</f>
        <v>572</v>
      </c>
      <c r="H230" s="134">
        <f>97.5-3</f>
        <v>94.5</v>
      </c>
      <c r="I230" s="134">
        <f>1423.2-3</f>
        <v>1420.2</v>
      </c>
    </row>
    <row r="231" ht="12.75">
      <c r="A231" s="181"/>
    </row>
    <row r="232" ht="12.75">
      <c r="A232" s="181"/>
    </row>
    <row r="233" ht="12.75">
      <c r="A233" s="181"/>
    </row>
    <row r="234" ht="12.75">
      <c r="A234" s="181"/>
    </row>
    <row r="235" ht="12.75">
      <c r="A235" s="181"/>
    </row>
    <row r="236" ht="12.75">
      <c r="A236" s="181"/>
    </row>
    <row r="237" ht="12.75">
      <c r="A237" s="181"/>
    </row>
    <row r="238" ht="12.75">
      <c r="A238" s="181"/>
    </row>
    <row r="239" ht="12.75">
      <c r="A239" s="181"/>
    </row>
    <row r="240" ht="12.75">
      <c r="A240" s="181"/>
    </row>
    <row r="241" ht="12.75">
      <c r="A241" s="181"/>
    </row>
    <row r="242" ht="12.75">
      <c r="A242" s="181"/>
    </row>
    <row r="243" ht="12.75">
      <c r="A243" s="181"/>
    </row>
    <row r="244" ht="12.75">
      <c r="A244" s="181"/>
    </row>
    <row r="245" ht="12.75">
      <c r="A245" s="181"/>
    </row>
    <row r="246" ht="12.75">
      <c r="A246" s="181"/>
    </row>
    <row r="247" ht="12.75">
      <c r="A247" s="181"/>
    </row>
    <row r="248" ht="12.75">
      <c r="A248" s="181"/>
    </row>
    <row r="249" ht="12.75">
      <c r="A249" s="181"/>
    </row>
    <row r="250" ht="12.75">
      <c r="A250" s="181"/>
    </row>
    <row r="251" ht="12.75">
      <c r="A251" s="181"/>
    </row>
    <row r="252" ht="12.75">
      <c r="A252" s="181"/>
    </row>
    <row r="253" ht="12.75">
      <c r="A253" s="181"/>
    </row>
    <row r="254" ht="12.75">
      <c r="A254" s="181"/>
    </row>
    <row r="255" ht="12.75">
      <c r="A255" s="181"/>
    </row>
    <row r="256" ht="12.75">
      <c r="A256" s="181"/>
    </row>
    <row r="257" ht="12.75">
      <c r="A257" s="181"/>
    </row>
    <row r="258" ht="12.75">
      <c r="A258" s="181"/>
    </row>
    <row r="259" ht="12.75">
      <c r="A259" s="181"/>
    </row>
    <row r="260" ht="12.75">
      <c r="A260" s="181"/>
    </row>
    <row r="261" ht="12.75">
      <c r="A261" s="181"/>
    </row>
    <row r="262" ht="12.75">
      <c r="A262" s="181"/>
    </row>
    <row r="263" ht="12.75">
      <c r="A263" s="181"/>
    </row>
    <row r="264" ht="12.75">
      <c r="A264" s="181"/>
    </row>
    <row r="265" ht="12.75">
      <c r="A265" s="181"/>
    </row>
    <row r="266" ht="12.75">
      <c r="A266" s="181"/>
    </row>
    <row r="267" ht="12.75">
      <c r="A267" s="181"/>
    </row>
    <row r="268" ht="12.75">
      <c r="A268" s="181"/>
    </row>
    <row r="269" ht="12.75">
      <c r="A269" s="181"/>
    </row>
    <row r="270" ht="12.75">
      <c r="A270" s="181"/>
    </row>
    <row r="271" ht="12.75">
      <c r="A271" s="181"/>
    </row>
    <row r="272" ht="12.75">
      <c r="A272" s="181"/>
    </row>
    <row r="273" ht="12.75">
      <c r="A273" s="181"/>
    </row>
    <row r="274" ht="12.75">
      <c r="A274" s="181"/>
    </row>
    <row r="275" ht="12.75">
      <c r="A275" s="181"/>
    </row>
    <row r="276" ht="12.75">
      <c r="A276" s="181"/>
    </row>
    <row r="277" ht="12.75">
      <c r="A277" s="181"/>
    </row>
    <row r="278" ht="12.75">
      <c r="A278" s="181"/>
    </row>
    <row r="279" ht="12.75">
      <c r="A279" s="181"/>
    </row>
    <row r="280" ht="12.75">
      <c r="A280" s="181"/>
    </row>
    <row r="281" ht="12.75">
      <c r="A281" s="181"/>
    </row>
    <row r="282" ht="12.75">
      <c r="A282" s="181"/>
    </row>
    <row r="283" ht="12.75">
      <c r="A283" s="181"/>
    </row>
    <row r="284" ht="12.75">
      <c r="A284" s="181"/>
    </row>
    <row r="285" ht="12.75">
      <c r="A285" s="181"/>
    </row>
    <row r="286" ht="12.75">
      <c r="A286" s="181"/>
    </row>
    <row r="287" ht="12.75">
      <c r="A287" s="181"/>
    </row>
    <row r="288" ht="12.75">
      <c r="A288" s="181"/>
    </row>
    <row r="289" ht="12.75">
      <c r="A289" s="181"/>
    </row>
    <row r="290" ht="12.75">
      <c r="A290" s="181"/>
    </row>
    <row r="291" ht="12.75">
      <c r="A291" s="181"/>
    </row>
    <row r="292" ht="12.75">
      <c r="A292" s="181"/>
    </row>
    <row r="293" ht="12.75">
      <c r="A293" s="181"/>
    </row>
    <row r="294" ht="12.75">
      <c r="A294" s="181"/>
    </row>
    <row r="295" ht="12.75">
      <c r="A295" s="181"/>
    </row>
    <row r="296" ht="12.75">
      <c r="A296" s="181"/>
    </row>
    <row r="297" ht="12.75">
      <c r="A297" s="181"/>
    </row>
    <row r="298" ht="12.75">
      <c r="A298" s="181"/>
    </row>
    <row r="299" ht="12.75">
      <c r="A299" s="181"/>
    </row>
    <row r="300" ht="12.75">
      <c r="A300" s="181"/>
    </row>
    <row r="301" ht="12.75">
      <c r="A301" s="181"/>
    </row>
    <row r="302" ht="12.75">
      <c r="A302" s="181"/>
    </row>
    <row r="303" ht="12.75">
      <c r="A303" s="181"/>
    </row>
    <row r="304" ht="12.75">
      <c r="A304" s="181"/>
    </row>
    <row r="305" ht="12.75">
      <c r="A305" s="181"/>
    </row>
    <row r="306" ht="12.75">
      <c r="A306" s="181"/>
    </row>
    <row r="307" ht="12.75">
      <c r="A307" s="181"/>
    </row>
    <row r="308" ht="12.75">
      <c r="A308" s="181"/>
    </row>
    <row r="309" ht="12.75">
      <c r="A309" s="181"/>
    </row>
    <row r="310" ht="12.75">
      <c r="A310" s="181"/>
    </row>
    <row r="311" ht="12.75">
      <c r="A311" s="181"/>
    </row>
    <row r="312" ht="12.75">
      <c r="A312" s="181"/>
    </row>
    <row r="313" ht="12.75">
      <c r="A313" s="181"/>
    </row>
    <row r="314" ht="12.75">
      <c r="A314" s="181"/>
    </row>
    <row r="315" ht="12.75">
      <c r="A315" s="181"/>
    </row>
    <row r="316" ht="12.75">
      <c r="A316" s="181"/>
    </row>
    <row r="317" ht="12.75">
      <c r="A317" s="181"/>
    </row>
    <row r="318" ht="12.75">
      <c r="A318" s="181"/>
    </row>
    <row r="319" ht="12.75">
      <c r="A319" s="181"/>
    </row>
    <row r="320" ht="12.75">
      <c r="A320" s="181"/>
    </row>
    <row r="321" ht="12.75">
      <c r="A321" s="181"/>
    </row>
  </sheetData>
  <sheetProtection/>
  <mergeCells count="4">
    <mergeCell ref="A7:G7"/>
    <mergeCell ref="A6:G6"/>
    <mergeCell ref="J21:O21"/>
    <mergeCell ref="H5:K5"/>
  </mergeCells>
  <printOptions/>
  <pageMargins left="0.7480314960629921" right="0.1968503937007874" top="0.6299212598425197" bottom="0.6299212598425197" header="0.5118110236220472" footer="0.5118110236220472"/>
  <pageSetup blackAndWhite="1" fitToHeight="3" horizontalDpi="600" verticalDpi="600" orientation="portrait" paperSize="9" scale="7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89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56.57421875" style="1" customWidth="1"/>
    <col min="2" max="2" width="5.421875" style="1" hidden="1" customWidth="1"/>
    <col min="3" max="3" width="15.28125" style="1" customWidth="1"/>
    <col min="4" max="4" width="5.8515625" style="1" customWidth="1"/>
    <col min="5" max="5" width="5.57421875" style="1" customWidth="1"/>
    <col min="6" max="6" width="4.57421875" style="1" customWidth="1"/>
    <col min="7" max="7" width="11.421875" style="1" customWidth="1"/>
    <col min="8" max="8" width="11.140625" style="17" customWidth="1"/>
    <col min="9" max="9" width="9.140625" style="1" customWidth="1"/>
    <col min="10" max="10" width="12.7109375" style="1" bestFit="1" customWidth="1"/>
    <col min="11" max="16384" width="9.140625" style="1" customWidth="1"/>
  </cols>
  <sheetData>
    <row r="1" spans="9:12" ht="12.75">
      <c r="I1" s="19" t="s">
        <v>255</v>
      </c>
      <c r="J1" s="22"/>
      <c r="K1" s="22"/>
      <c r="L1" s="22"/>
    </row>
    <row r="2" spans="9:12" ht="12.75">
      <c r="I2" s="20" t="s">
        <v>174</v>
      </c>
      <c r="J2" s="23"/>
      <c r="K2" s="23"/>
      <c r="L2" s="23"/>
    </row>
    <row r="3" spans="9:12" ht="12.75">
      <c r="I3" s="20" t="s">
        <v>175</v>
      </c>
      <c r="J3" s="23"/>
      <c r="K3" s="23"/>
      <c r="L3" s="23"/>
    </row>
    <row r="4" spans="9:12" ht="12.75">
      <c r="I4" s="20" t="s">
        <v>176</v>
      </c>
      <c r="J4" s="23"/>
      <c r="K4" s="23"/>
      <c r="L4" s="23"/>
    </row>
    <row r="5" spans="8:11" ht="12.75">
      <c r="H5" s="189" t="s">
        <v>260</v>
      </c>
      <c r="I5" s="189"/>
      <c r="J5" s="23"/>
      <c r="K5" s="23"/>
    </row>
    <row r="6" spans="1:9" ht="68.25" customHeight="1">
      <c r="A6" s="214" t="s">
        <v>259</v>
      </c>
      <c r="B6" s="214"/>
      <c r="C6" s="214"/>
      <c r="D6" s="214"/>
      <c r="E6" s="214"/>
      <c r="F6" s="214"/>
      <c r="G6" s="214"/>
      <c r="I6" s="24"/>
    </row>
    <row r="7" ht="12.75">
      <c r="I7" s="24" t="s">
        <v>0</v>
      </c>
    </row>
    <row r="9" spans="1:9" ht="12.75">
      <c r="A9" s="25" t="s">
        <v>1</v>
      </c>
      <c r="B9" s="25" t="s">
        <v>50</v>
      </c>
      <c r="C9" s="25" t="s">
        <v>2</v>
      </c>
      <c r="D9" s="25" t="s">
        <v>3</v>
      </c>
      <c r="E9" s="25" t="s">
        <v>4</v>
      </c>
      <c r="F9" s="26" t="s">
        <v>5</v>
      </c>
      <c r="G9" s="27">
        <v>2018</v>
      </c>
      <c r="H9" s="27">
        <v>2019</v>
      </c>
      <c r="I9" s="27">
        <v>2020</v>
      </c>
    </row>
    <row r="10" spans="1:9" ht="12.75">
      <c r="A10" s="28"/>
      <c r="B10" s="28"/>
      <c r="C10" s="28"/>
      <c r="D10" s="28"/>
      <c r="E10" s="28"/>
      <c r="F10" s="29"/>
      <c r="G10" s="27" t="s">
        <v>6</v>
      </c>
      <c r="H10" s="27" t="s">
        <v>6</v>
      </c>
      <c r="I10" s="27" t="s">
        <v>6</v>
      </c>
    </row>
    <row r="11" spans="1:10" ht="29.25">
      <c r="A11" s="30" t="s">
        <v>27</v>
      </c>
      <c r="B11" s="31">
        <v>911</v>
      </c>
      <c r="C11" s="32" t="s">
        <v>16</v>
      </c>
      <c r="D11" s="32"/>
      <c r="E11" s="32"/>
      <c r="F11" s="32" t="s">
        <v>16</v>
      </c>
      <c r="G11" s="33">
        <f>G19+G12+G64+G78+G84+G120+G171+G188+G195+G179</f>
        <v>30019.154</v>
      </c>
      <c r="H11" s="33">
        <f>H19+H12+H64+H78+H84+H120+H171+H188+H195+H179</f>
        <v>31522.296</v>
      </c>
      <c r="I11" s="33">
        <f>I19+I12+I64+I78+I84+I120+I171+I188+I195+I179</f>
        <v>33143.026999999995</v>
      </c>
      <c r="J11" s="34"/>
    </row>
    <row r="12" spans="1:10" ht="66" customHeight="1">
      <c r="A12" s="35" t="s">
        <v>108</v>
      </c>
      <c r="B12" s="36"/>
      <c r="C12" s="37" t="s">
        <v>109</v>
      </c>
      <c r="D12" s="38" t="s">
        <v>39</v>
      </c>
      <c r="E12" s="38" t="s">
        <v>44</v>
      </c>
      <c r="F12" s="38"/>
      <c r="G12" s="33">
        <f aca="true" t="shared" si="0" ref="G12:I17">G13</f>
        <v>379</v>
      </c>
      <c r="H12" s="33">
        <f t="shared" si="0"/>
        <v>630</v>
      </c>
      <c r="I12" s="33">
        <f t="shared" si="0"/>
        <v>490</v>
      </c>
      <c r="J12" s="34"/>
    </row>
    <row r="13" spans="1:10" ht="29.25">
      <c r="A13" s="30" t="s">
        <v>33</v>
      </c>
      <c r="B13" s="39">
        <v>911</v>
      </c>
      <c r="C13" s="40"/>
      <c r="D13" s="38" t="s">
        <v>39</v>
      </c>
      <c r="E13" s="38" t="s">
        <v>38</v>
      </c>
      <c r="F13" s="38"/>
      <c r="G13" s="41">
        <f t="shared" si="0"/>
        <v>379</v>
      </c>
      <c r="H13" s="41">
        <f t="shared" si="0"/>
        <v>630</v>
      </c>
      <c r="I13" s="41">
        <f t="shared" si="0"/>
        <v>490</v>
      </c>
      <c r="J13" s="34"/>
    </row>
    <row r="14" spans="1:10" ht="27.75" customHeight="1">
      <c r="A14" s="42" t="s">
        <v>32</v>
      </c>
      <c r="B14" s="43"/>
      <c r="C14" s="44"/>
      <c r="D14" s="44" t="s">
        <v>39</v>
      </c>
      <c r="E14" s="44" t="s">
        <v>44</v>
      </c>
      <c r="F14" s="44"/>
      <c r="G14" s="21">
        <f t="shared" si="0"/>
        <v>379</v>
      </c>
      <c r="H14" s="21">
        <f t="shared" si="0"/>
        <v>630</v>
      </c>
      <c r="I14" s="21">
        <f t="shared" si="0"/>
        <v>490</v>
      </c>
      <c r="J14" s="34"/>
    </row>
    <row r="15" spans="1:10" ht="30" customHeight="1">
      <c r="A15" s="45" t="s">
        <v>232</v>
      </c>
      <c r="B15" s="46"/>
      <c r="C15" s="47" t="s">
        <v>110</v>
      </c>
      <c r="D15" s="48" t="s">
        <v>39</v>
      </c>
      <c r="E15" s="48" t="s">
        <v>44</v>
      </c>
      <c r="F15" s="48"/>
      <c r="G15" s="21">
        <f t="shared" si="0"/>
        <v>379</v>
      </c>
      <c r="H15" s="21">
        <f t="shared" si="0"/>
        <v>630</v>
      </c>
      <c r="I15" s="21">
        <f t="shared" si="0"/>
        <v>490</v>
      </c>
      <c r="J15" s="34"/>
    </row>
    <row r="16" spans="1:10" ht="51">
      <c r="A16" s="45" t="s">
        <v>203</v>
      </c>
      <c r="B16" s="49"/>
      <c r="C16" s="47" t="s">
        <v>111</v>
      </c>
      <c r="D16" s="48" t="s">
        <v>39</v>
      </c>
      <c r="E16" s="48" t="s">
        <v>44</v>
      </c>
      <c r="F16" s="48"/>
      <c r="G16" s="21">
        <f t="shared" si="0"/>
        <v>379</v>
      </c>
      <c r="H16" s="21">
        <f t="shared" si="0"/>
        <v>630</v>
      </c>
      <c r="I16" s="21">
        <f t="shared" si="0"/>
        <v>490</v>
      </c>
      <c r="J16" s="34"/>
    </row>
    <row r="17" spans="1:10" ht="12.75">
      <c r="A17" s="45" t="s">
        <v>179</v>
      </c>
      <c r="B17" s="49"/>
      <c r="C17" s="47" t="s">
        <v>147</v>
      </c>
      <c r="D17" s="48" t="s">
        <v>39</v>
      </c>
      <c r="E17" s="48" t="s">
        <v>44</v>
      </c>
      <c r="F17" s="48"/>
      <c r="G17" s="21">
        <f t="shared" si="0"/>
        <v>379</v>
      </c>
      <c r="H17" s="21">
        <f t="shared" si="0"/>
        <v>630</v>
      </c>
      <c r="I17" s="21">
        <f t="shared" si="0"/>
        <v>490</v>
      </c>
      <c r="J17" s="34"/>
    </row>
    <row r="18" spans="1:10" ht="25.5">
      <c r="A18" s="42" t="s">
        <v>84</v>
      </c>
      <c r="B18" s="49"/>
      <c r="C18" s="47" t="s">
        <v>147</v>
      </c>
      <c r="D18" s="48" t="s">
        <v>39</v>
      </c>
      <c r="E18" s="48" t="s">
        <v>44</v>
      </c>
      <c r="F18" s="50" t="s">
        <v>85</v>
      </c>
      <c r="G18" s="21">
        <v>379</v>
      </c>
      <c r="H18" s="21">
        <v>630</v>
      </c>
      <c r="I18" s="21">
        <v>490</v>
      </c>
      <c r="J18" s="34"/>
    </row>
    <row r="19" spans="1:10" ht="42.75">
      <c r="A19" s="35" t="s">
        <v>122</v>
      </c>
      <c r="B19" s="31"/>
      <c r="C19" s="37" t="s">
        <v>118</v>
      </c>
      <c r="D19" s="31"/>
      <c r="E19" s="31"/>
      <c r="F19" s="31"/>
      <c r="G19" s="33">
        <f>G20+G25+G56</f>
        <v>5605.651</v>
      </c>
      <c r="H19" s="33">
        <f>H20+H25+H56</f>
        <v>5611.195000000001</v>
      </c>
      <c r="I19" s="33">
        <f>I20+I25+I56</f>
        <v>5500.226000000001</v>
      </c>
      <c r="J19" s="34"/>
    </row>
    <row r="20" spans="1:10" ht="15">
      <c r="A20" s="51" t="s">
        <v>24</v>
      </c>
      <c r="B20" s="52"/>
      <c r="C20" s="38"/>
      <c r="D20" s="38" t="s">
        <v>37</v>
      </c>
      <c r="E20" s="38" t="s">
        <v>42</v>
      </c>
      <c r="F20" s="38"/>
      <c r="G20" s="33">
        <f aca="true" t="shared" si="1" ref="G20:I23">G21</f>
        <v>130</v>
      </c>
      <c r="H20" s="33">
        <f t="shared" si="1"/>
        <v>130</v>
      </c>
      <c r="I20" s="33">
        <f t="shared" si="1"/>
        <v>130</v>
      </c>
      <c r="J20" s="34"/>
    </row>
    <row r="21" spans="1:10" ht="38.25">
      <c r="A21" s="53" t="s">
        <v>170</v>
      </c>
      <c r="B21" s="54"/>
      <c r="C21" s="47" t="s">
        <v>138</v>
      </c>
      <c r="D21" s="48" t="s">
        <v>37</v>
      </c>
      <c r="E21" s="48" t="s">
        <v>42</v>
      </c>
      <c r="F21" s="55" t="s">
        <v>16</v>
      </c>
      <c r="G21" s="21">
        <f t="shared" si="1"/>
        <v>130</v>
      </c>
      <c r="H21" s="21">
        <f t="shared" si="1"/>
        <v>130</v>
      </c>
      <c r="I21" s="21">
        <f t="shared" si="1"/>
        <v>130</v>
      </c>
      <c r="J21" s="34"/>
    </row>
    <row r="22" spans="1:10" ht="25.5">
      <c r="A22" s="45" t="s">
        <v>143</v>
      </c>
      <c r="B22" s="52"/>
      <c r="C22" s="47" t="s">
        <v>139</v>
      </c>
      <c r="D22" s="48" t="s">
        <v>37</v>
      </c>
      <c r="E22" s="48" t="s">
        <v>42</v>
      </c>
      <c r="F22" s="55" t="s">
        <v>16</v>
      </c>
      <c r="G22" s="21">
        <f t="shared" si="1"/>
        <v>130</v>
      </c>
      <c r="H22" s="21">
        <f t="shared" si="1"/>
        <v>130</v>
      </c>
      <c r="I22" s="21">
        <f t="shared" si="1"/>
        <v>130</v>
      </c>
      <c r="J22" s="34"/>
    </row>
    <row r="23" spans="1:10" ht="25.5">
      <c r="A23" s="42" t="s">
        <v>145</v>
      </c>
      <c r="B23" s="52"/>
      <c r="C23" s="47" t="s">
        <v>144</v>
      </c>
      <c r="D23" s="48" t="s">
        <v>37</v>
      </c>
      <c r="E23" s="48" t="s">
        <v>42</v>
      </c>
      <c r="F23" s="55"/>
      <c r="G23" s="21">
        <f t="shared" si="1"/>
        <v>130</v>
      </c>
      <c r="H23" s="21">
        <f t="shared" si="1"/>
        <v>130</v>
      </c>
      <c r="I23" s="21">
        <f t="shared" si="1"/>
        <v>130</v>
      </c>
      <c r="J23" s="34"/>
    </row>
    <row r="24" spans="1:10" ht="12.75">
      <c r="A24" s="56" t="s">
        <v>146</v>
      </c>
      <c r="B24" s="52"/>
      <c r="C24" s="57" t="s">
        <v>142</v>
      </c>
      <c r="D24" s="48" t="s">
        <v>37</v>
      </c>
      <c r="E24" s="48" t="s">
        <v>42</v>
      </c>
      <c r="F24" s="47">
        <v>110</v>
      </c>
      <c r="G24" s="21">
        <v>130</v>
      </c>
      <c r="H24" s="21">
        <v>130</v>
      </c>
      <c r="I24" s="21">
        <v>130</v>
      </c>
      <c r="J24" s="34"/>
    </row>
    <row r="25" spans="1:10" ht="12.75">
      <c r="A25" s="51" t="s">
        <v>15</v>
      </c>
      <c r="B25" s="39">
        <v>911</v>
      </c>
      <c r="C25" s="39"/>
      <c r="D25" s="58" t="s">
        <v>47</v>
      </c>
      <c r="E25" s="58" t="s">
        <v>38</v>
      </c>
      <c r="F25" s="39" t="s">
        <v>16</v>
      </c>
      <c r="G25" s="41">
        <f>G26+G45</f>
        <v>5313.651</v>
      </c>
      <c r="H25" s="41">
        <f>H26+H45</f>
        <v>5289.195000000001</v>
      </c>
      <c r="I25" s="41">
        <f>I26+I45</f>
        <v>5178.226000000001</v>
      </c>
      <c r="J25" s="34"/>
    </row>
    <row r="26" spans="1:10" ht="12.75">
      <c r="A26" s="51" t="s">
        <v>13</v>
      </c>
      <c r="B26" s="59"/>
      <c r="C26" s="39"/>
      <c r="D26" s="58" t="s">
        <v>47</v>
      </c>
      <c r="E26" s="58" t="s">
        <v>37</v>
      </c>
      <c r="F26" s="39" t="s">
        <v>16</v>
      </c>
      <c r="G26" s="41">
        <f>G27+G33+G39</f>
        <v>4306.351</v>
      </c>
      <c r="H26" s="41">
        <f>H27+H33+H39</f>
        <v>4181.395</v>
      </c>
      <c r="I26" s="41">
        <f>I27+I33+I39</f>
        <v>4069.9170000000004</v>
      </c>
      <c r="J26" s="34"/>
    </row>
    <row r="27" spans="1:10" ht="25.5">
      <c r="A27" s="45" t="s">
        <v>200</v>
      </c>
      <c r="B27" s="52"/>
      <c r="C27" s="47" t="s">
        <v>119</v>
      </c>
      <c r="D27" s="48" t="s">
        <v>47</v>
      </c>
      <c r="E27" s="48" t="s">
        <v>37</v>
      </c>
      <c r="F27" s="55" t="s">
        <v>16</v>
      </c>
      <c r="G27" s="21">
        <f aca="true" t="shared" si="2" ref="G27:I28">G28</f>
        <v>2673.789</v>
      </c>
      <c r="H27" s="21">
        <f t="shared" si="2"/>
        <v>2782.4300000000003</v>
      </c>
      <c r="I27" s="21">
        <f t="shared" si="2"/>
        <v>2735.452</v>
      </c>
      <c r="J27" s="34"/>
    </row>
    <row r="28" spans="1:10" ht="12.75">
      <c r="A28" s="45" t="s">
        <v>117</v>
      </c>
      <c r="B28" s="52"/>
      <c r="C28" s="47" t="s">
        <v>120</v>
      </c>
      <c r="D28" s="48" t="s">
        <v>47</v>
      </c>
      <c r="E28" s="48" t="s">
        <v>37</v>
      </c>
      <c r="F28" s="55"/>
      <c r="G28" s="21">
        <f t="shared" si="2"/>
        <v>2673.789</v>
      </c>
      <c r="H28" s="21">
        <f t="shared" si="2"/>
        <v>2782.4300000000003</v>
      </c>
      <c r="I28" s="21">
        <f t="shared" si="2"/>
        <v>2735.452</v>
      </c>
      <c r="J28" s="34"/>
    </row>
    <row r="29" spans="1:10" ht="12.75">
      <c r="A29" s="45" t="s">
        <v>76</v>
      </c>
      <c r="B29" s="52"/>
      <c r="C29" s="60" t="s">
        <v>121</v>
      </c>
      <c r="D29" s="48" t="s">
        <v>47</v>
      </c>
      <c r="E29" s="48" t="s">
        <v>37</v>
      </c>
      <c r="F29" s="55"/>
      <c r="G29" s="21">
        <f>G30+G32+G31</f>
        <v>2673.789</v>
      </c>
      <c r="H29" s="21">
        <f>H30+H32+H31</f>
        <v>2782.4300000000003</v>
      </c>
      <c r="I29" s="21">
        <f>I30+I32+I31</f>
        <v>2735.452</v>
      </c>
      <c r="J29" s="34"/>
    </row>
    <row r="30" spans="1:10" ht="12.75">
      <c r="A30" s="56" t="s">
        <v>146</v>
      </c>
      <c r="B30" s="52"/>
      <c r="C30" s="61" t="s">
        <v>121</v>
      </c>
      <c r="D30" s="48" t="s">
        <v>47</v>
      </c>
      <c r="E30" s="48" t="s">
        <v>37</v>
      </c>
      <c r="F30" s="47">
        <v>110</v>
      </c>
      <c r="G30" s="21">
        <f>1257.976-G31</f>
        <v>1005.0040000000001</v>
      </c>
      <c r="H30" s="21">
        <f>1257.976-H31</f>
        <v>1005.0040000000001</v>
      </c>
      <c r="I30" s="21">
        <f>1257.976-I31</f>
        <v>1005.0040000000001</v>
      </c>
      <c r="J30" s="34"/>
    </row>
    <row r="31" spans="1:10" ht="12.75">
      <c r="A31" s="56" t="s">
        <v>146</v>
      </c>
      <c r="B31" s="52"/>
      <c r="C31" s="61" t="s">
        <v>213</v>
      </c>
      <c r="D31" s="48" t="s">
        <v>47</v>
      </c>
      <c r="E31" s="48" t="s">
        <v>37</v>
      </c>
      <c r="F31" s="47">
        <v>110</v>
      </c>
      <c r="G31" s="21">
        <v>252.972</v>
      </c>
      <c r="H31" s="21">
        <v>252.972</v>
      </c>
      <c r="I31" s="21">
        <v>252.972</v>
      </c>
      <c r="J31" s="34"/>
    </row>
    <row r="32" spans="1:10" ht="25.5">
      <c r="A32" s="42" t="s">
        <v>84</v>
      </c>
      <c r="B32" s="52"/>
      <c r="C32" s="61" t="s">
        <v>121</v>
      </c>
      <c r="D32" s="48" t="s">
        <v>47</v>
      </c>
      <c r="E32" s="48" t="s">
        <v>37</v>
      </c>
      <c r="F32" s="48" t="s">
        <v>85</v>
      </c>
      <c r="G32" s="21">
        <f>8.3+201.224+171.757+397.78+89.5+442.5+6+98.752</f>
        <v>1415.8129999999999</v>
      </c>
      <c r="H32" s="21">
        <v>1524.454</v>
      </c>
      <c r="I32" s="21">
        <v>1477.4759999999999</v>
      </c>
      <c r="J32" s="34"/>
    </row>
    <row r="33" spans="1:10" ht="12.75">
      <c r="A33" s="45" t="s">
        <v>244</v>
      </c>
      <c r="B33" s="52"/>
      <c r="C33" s="61" t="s">
        <v>250</v>
      </c>
      <c r="D33" s="48" t="s">
        <v>47</v>
      </c>
      <c r="E33" s="48" t="s">
        <v>37</v>
      </c>
      <c r="F33" s="47"/>
      <c r="G33" s="21">
        <f aca="true" t="shared" si="3" ref="G33:I34">G34</f>
        <v>805.662</v>
      </c>
      <c r="H33" s="21">
        <f t="shared" si="3"/>
        <v>616.062</v>
      </c>
      <c r="I33" s="21">
        <f t="shared" si="3"/>
        <v>551.562</v>
      </c>
      <c r="J33" s="34"/>
    </row>
    <row r="34" spans="1:10" ht="12.75">
      <c r="A34" s="45" t="s">
        <v>245</v>
      </c>
      <c r="B34" s="52"/>
      <c r="C34" s="61" t="s">
        <v>247</v>
      </c>
      <c r="D34" s="48" t="s">
        <v>47</v>
      </c>
      <c r="E34" s="48" t="s">
        <v>37</v>
      </c>
      <c r="F34" s="47"/>
      <c r="G34" s="21">
        <f t="shared" si="3"/>
        <v>805.662</v>
      </c>
      <c r="H34" s="21">
        <f t="shared" si="3"/>
        <v>616.062</v>
      </c>
      <c r="I34" s="21">
        <f t="shared" si="3"/>
        <v>551.562</v>
      </c>
      <c r="J34" s="34"/>
    </row>
    <row r="35" spans="1:10" ht="12.75">
      <c r="A35" s="45" t="s">
        <v>246</v>
      </c>
      <c r="B35" s="52"/>
      <c r="C35" s="61" t="s">
        <v>247</v>
      </c>
      <c r="D35" s="48" t="s">
        <v>47</v>
      </c>
      <c r="E35" s="48" t="s">
        <v>37</v>
      </c>
      <c r="F35" s="47"/>
      <c r="G35" s="21">
        <f>G36+G38+G37</f>
        <v>805.662</v>
      </c>
      <c r="H35" s="21">
        <f>H36+H38+H37</f>
        <v>616.062</v>
      </c>
      <c r="I35" s="21">
        <f>I36+I38+I37</f>
        <v>551.562</v>
      </c>
      <c r="J35" s="34"/>
    </row>
    <row r="36" spans="1:10" ht="12.75">
      <c r="A36" s="56" t="s">
        <v>146</v>
      </c>
      <c r="B36" s="52"/>
      <c r="C36" s="61" t="s">
        <v>247</v>
      </c>
      <c r="D36" s="48" t="s">
        <v>47</v>
      </c>
      <c r="E36" s="48" t="s">
        <v>37</v>
      </c>
      <c r="F36" s="47">
        <v>110</v>
      </c>
      <c r="G36" s="21">
        <f>345.562-G37</f>
        <v>294.60900000000004</v>
      </c>
      <c r="H36" s="21">
        <f>345.562-H37</f>
        <v>294.60900000000004</v>
      </c>
      <c r="I36" s="21">
        <f>345.562-I37</f>
        <v>294.60900000000004</v>
      </c>
      <c r="J36" s="34"/>
    </row>
    <row r="37" spans="1:10" ht="12.75">
      <c r="A37" s="56" t="s">
        <v>146</v>
      </c>
      <c r="B37" s="52"/>
      <c r="C37" s="61" t="s">
        <v>256</v>
      </c>
      <c r="D37" s="48" t="s">
        <v>47</v>
      </c>
      <c r="E37" s="48" t="s">
        <v>37</v>
      </c>
      <c r="F37" s="47">
        <v>110</v>
      </c>
      <c r="G37" s="21">
        <v>50.953</v>
      </c>
      <c r="H37" s="21">
        <v>50.953</v>
      </c>
      <c r="I37" s="21">
        <v>50.953</v>
      </c>
      <c r="J37" s="34"/>
    </row>
    <row r="38" spans="1:10" ht="25.5">
      <c r="A38" s="42" t="s">
        <v>84</v>
      </c>
      <c r="B38" s="52"/>
      <c r="C38" s="61" t="s">
        <v>247</v>
      </c>
      <c r="D38" s="48" t="s">
        <v>47</v>
      </c>
      <c r="E38" s="48" t="s">
        <v>37</v>
      </c>
      <c r="F38" s="48" t="s">
        <v>85</v>
      </c>
      <c r="G38" s="21">
        <f>90+20+128.6+196.5+25</f>
        <v>460.1</v>
      </c>
      <c r="H38" s="21">
        <v>270.5</v>
      </c>
      <c r="I38" s="21">
        <v>206</v>
      </c>
      <c r="J38" s="34"/>
    </row>
    <row r="39" spans="1:10" ht="38.25">
      <c r="A39" s="45" t="s">
        <v>201</v>
      </c>
      <c r="B39" s="52"/>
      <c r="C39" s="47" t="s">
        <v>123</v>
      </c>
      <c r="D39" s="48" t="s">
        <v>47</v>
      </c>
      <c r="E39" s="48" t="s">
        <v>37</v>
      </c>
      <c r="F39" s="55"/>
      <c r="G39" s="21">
        <f aca="true" t="shared" si="4" ref="G39:I40">G40</f>
        <v>826.9</v>
      </c>
      <c r="H39" s="21">
        <f t="shared" si="4"/>
        <v>782.903</v>
      </c>
      <c r="I39" s="21">
        <f t="shared" si="4"/>
        <v>782.903</v>
      </c>
      <c r="J39" s="34"/>
    </row>
    <row r="40" spans="1:10" ht="12.75">
      <c r="A40" s="45" t="s">
        <v>124</v>
      </c>
      <c r="B40" s="52"/>
      <c r="C40" s="47" t="s">
        <v>125</v>
      </c>
      <c r="D40" s="48" t="s">
        <v>47</v>
      </c>
      <c r="E40" s="48" t="s">
        <v>37</v>
      </c>
      <c r="F40" s="55"/>
      <c r="G40" s="21">
        <f t="shared" si="4"/>
        <v>826.9</v>
      </c>
      <c r="H40" s="21">
        <f t="shared" si="4"/>
        <v>782.903</v>
      </c>
      <c r="I40" s="21">
        <f t="shared" si="4"/>
        <v>782.903</v>
      </c>
      <c r="J40" s="34"/>
    </row>
    <row r="41" spans="1:10" ht="12.75">
      <c r="A41" s="45" t="s">
        <v>77</v>
      </c>
      <c r="B41" s="52"/>
      <c r="C41" s="47" t="s">
        <v>126</v>
      </c>
      <c r="D41" s="48" t="s">
        <v>47</v>
      </c>
      <c r="E41" s="48" t="s">
        <v>37</v>
      </c>
      <c r="F41" s="55"/>
      <c r="G41" s="21">
        <f>G42+G44+G43</f>
        <v>826.9</v>
      </c>
      <c r="H41" s="21">
        <f>H42+H44+H43</f>
        <v>782.903</v>
      </c>
      <c r="I41" s="21">
        <f>I42+I44+I43</f>
        <v>782.903</v>
      </c>
      <c r="J41" s="34"/>
    </row>
    <row r="42" spans="1:10" ht="12.75">
      <c r="A42" s="56" t="s">
        <v>146</v>
      </c>
      <c r="B42" s="52"/>
      <c r="C42" s="47" t="s">
        <v>126</v>
      </c>
      <c r="D42" s="48" t="s">
        <v>47</v>
      </c>
      <c r="E42" s="48" t="s">
        <v>37</v>
      </c>
      <c r="F42" s="47">
        <v>110</v>
      </c>
      <c r="G42" s="21">
        <f>379.18-G43</f>
        <v>303.858</v>
      </c>
      <c r="H42" s="21">
        <f>379.183-H43</f>
        <v>303.861</v>
      </c>
      <c r="I42" s="21">
        <f>379.183-I43</f>
        <v>303.861</v>
      </c>
      <c r="J42" s="34"/>
    </row>
    <row r="43" spans="1:10" ht="12.75">
      <c r="A43" s="56" t="s">
        <v>146</v>
      </c>
      <c r="B43" s="52"/>
      <c r="C43" s="47" t="s">
        <v>215</v>
      </c>
      <c r="D43" s="48" t="s">
        <v>47</v>
      </c>
      <c r="E43" s="48" t="s">
        <v>37</v>
      </c>
      <c r="F43" s="47">
        <v>110</v>
      </c>
      <c r="G43" s="21">
        <v>75.322</v>
      </c>
      <c r="H43" s="21">
        <v>75.322</v>
      </c>
      <c r="I43" s="21">
        <v>75.322</v>
      </c>
      <c r="J43" s="34"/>
    </row>
    <row r="44" spans="1:10" ht="25.5">
      <c r="A44" s="42" t="s">
        <v>84</v>
      </c>
      <c r="B44" s="52"/>
      <c r="C44" s="47" t="s">
        <v>126</v>
      </c>
      <c r="D44" s="44" t="s">
        <v>47</v>
      </c>
      <c r="E44" s="48" t="s">
        <v>37</v>
      </c>
      <c r="F44" s="48" t="s">
        <v>85</v>
      </c>
      <c r="G44" s="21">
        <v>447.72</v>
      </c>
      <c r="H44" s="21">
        <v>403.72</v>
      </c>
      <c r="I44" s="21">
        <v>403.72</v>
      </c>
      <c r="J44" s="34"/>
    </row>
    <row r="45" spans="1:10" s="64" customFormat="1" ht="25.5">
      <c r="A45" s="62" t="s">
        <v>127</v>
      </c>
      <c r="B45" s="59"/>
      <c r="C45" s="39"/>
      <c r="D45" s="58" t="s">
        <v>47</v>
      </c>
      <c r="E45" s="58" t="s">
        <v>40</v>
      </c>
      <c r="F45" s="39" t="s">
        <v>16</v>
      </c>
      <c r="G45" s="41">
        <f>G46</f>
        <v>1007.3</v>
      </c>
      <c r="H45" s="41">
        <f>H46</f>
        <v>1107.8</v>
      </c>
      <c r="I45" s="41">
        <f>I46</f>
        <v>1108.309</v>
      </c>
      <c r="J45" s="63"/>
    </row>
    <row r="46" spans="1:10" ht="25.5">
      <c r="A46" s="45" t="s">
        <v>122</v>
      </c>
      <c r="B46" s="52"/>
      <c r="C46" s="47" t="s">
        <v>118</v>
      </c>
      <c r="D46" s="48" t="s">
        <v>47</v>
      </c>
      <c r="E46" s="65" t="s">
        <v>40</v>
      </c>
      <c r="F46" s="55"/>
      <c r="G46" s="21">
        <f>G47+G51</f>
        <v>1007.3</v>
      </c>
      <c r="H46" s="21">
        <f>H47+H51</f>
        <v>1107.8</v>
      </c>
      <c r="I46" s="21">
        <f>I47+I51</f>
        <v>1108.309</v>
      </c>
      <c r="J46" s="34"/>
    </row>
    <row r="47" spans="1:10" ht="38.25">
      <c r="A47" s="53" t="s">
        <v>141</v>
      </c>
      <c r="B47" s="54"/>
      <c r="C47" s="47" t="s">
        <v>138</v>
      </c>
      <c r="D47" s="48" t="s">
        <v>47</v>
      </c>
      <c r="E47" s="48" t="s">
        <v>40</v>
      </c>
      <c r="F47" s="55" t="s">
        <v>16</v>
      </c>
      <c r="G47" s="21">
        <f>G48</f>
        <v>115</v>
      </c>
      <c r="H47" s="21">
        <v>115</v>
      </c>
      <c r="I47" s="21">
        <v>115</v>
      </c>
      <c r="J47" s="34"/>
    </row>
    <row r="48" spans="1:10" ht="12.75">
      <c r="A48" s="53" t="s">
        <v>131</v>
      </c>
      <c r="B48" s="52"/>
      <c r="C48" s="47" t="s">
        <v>139</v>
      </c>
      <c r="D48" s="48" t="s">
        <v>47</v>
      </c>
      <c r="E48" s="48" t="s">
        <v>40</v>
      </c>
      <c r="F48" s="55" t="s">
        <v>16</v>
      </c>
      <c r="G48" s="21">
        <f>G49</f>
        <v>115</v>
      </c>
      <c r="H48" s="21">
        <v>115</v>
      </c>
      <c r="I48" s="21">
        <v>115</v>
      </c>
      <c r="J48" s="34"/>
    </row>
    <row r="49" spans="1:10" ht="12.75">
      <c r="A49" s="45" t="s">
        <v>78</v>
      </c>
      <c r="B49" s="52"/>
      <c r="C49" s="47" t="s">
        <v>140</v>
      </c>
      <c r="D49" s="48" t="s">
        <v>47</v>
      </c>
      <c r="E49" s="48" t="s">
        <v>40</v>
      </c>
      <c r="F49" s="55"/>
      <c r="G49" s="21">
        <f>G50</f>
        <v>115</v>
      </c>
      <c r="H49" s="21">
        <f>H50</f>
        <v>115</v>
      </c>
      <c r="I49" s="21">
        <f>I50</f>
        <v>115</v>
      </c>
      <c r="J49" s="34"/>
    </row>
    <row r="50" spans="1:10" ht="25.5">
      <c r="A50" s="42" t="s">
        <v>84</v>
      </c>
      <c r="B50" s="52"/>
      <c r="C50" s="47" t="s">
        <v>140</v>
      </c>
      <c r="D50" s="48" t="s">
        <v>47</v>
      </c>
      <c r="E50" s="48" t="s">
        <v>40</v>
      </c>
      <c r="F50" s="48" t="s">
        <v>85</v>
      </c>
      <c r="G50" s="21">
        <v>115</v>
      </c>
      <c r="H50" s="21">
        <v>115</v>
      </c>
      <c r="I50" s="21">
        <v>115</v>
      </c>
      <c r="J50" s="34"/>
    </row>
    <row r="51" spans="1:10" ht="51">
      <c r="A51" s="53" t="s">
        <v>202</v>
      </c>
      <c r="B51" s="54"/>
      <c r="C51" s="47" t="s">
        <v>128</v>
      </c>
      <c r="D51" s="48" t="s">
        <v>47</v>
      </c>
      <c r="E51" s="48" t="s">
        <v>40</v>
      </c>
      <c r="F51" s="55" t="s">
        <v>16</v>
      </c>
      <c r="G51" s="21">
        <f aca="true" t="shared" si="5" ref="G51:I52">G52</f>
        <v>892.3</v>
      </c>
      <c r="H51" s="21">
        <f t="shared" si="5"/>
        <v>992.8</v>
      </c>
      <c r="I51" s="21">
        <f t="shared" si="5"/>
        <v>993.309</v>
      </c>
      <c r="J51" s="34"/>
    </row>
    <row r="52" spans="1:10" ht="12.75">
      <c r="A52" s="45" t="s">
        <v>131</v>
      </c>
      <c r="B52" s="52"/>
      <c r="C52" s="47" t="s">
        <v>129</v>
      </c>
      <c r="D52" s="48" t="s">
        <v>47</v>
      </c>
      <c r="E52" s="48" t="s">
        <v>40</v>
      </c>
      <c r="F52" s="55" t="s">
        <v>16</v>
      </c>
      <c r="G52" s="21">
        <f t="shared" si="5"/>
        <v>892.3</v>
      </c>
      <c r="H52" s="21">
        <f t="shared" si="5"/>
        <v>992.8</v>
      </c>
      <c r="I52" s="21">
        <f t="shared" si="5"/>
        <v>993.309</v>
      </c>
      <c r="J52" s="34"/>
    </row>
    <row r="53" spans="1:10" ht="12.75">
      <c r="A53" s="45" t="s">
        <v>78</v>
      </c>
      <c r="B53" s="52"/>
      <c r="C53" s="47" t="s">
        <v>130</v>
      </c>
      <c r="D53" s="48" t="s">
        <v>47</v>
      </c>
      <c r="E53" s="48" t="s">
        <v>40</v>
      </c>
      <c r="F53" s="55"/>
      <c r="G53" s="21">
        <f>G54+G55</f>
        <v>892.3</v>
      </c>
      <c r="H53" s="21">
        <f>H54+H55</f>
        <v>992.8</v>
      </c>
      <c r="I53" s="21">
        <f>I54+I55</f>
        <v>993.309</v>
      </c>
      <c r="J53" s="34"/>
    </row>
    <row r="54" spans="1:10" ht="25.5">
      <c r="A54" s="42" t="s">
        <v>84</v>
      </c>
      <c r="B54" s="52"/>
      <c r="C54" s="47" t="s">
        <v>130</v>
      </c>
      <c r="D54" s="48" t="s">
        <v>47</v>
      </c>
      <c r="E54" s="48" t="s">
        <v>40</v>
      </c>
      <c r="F54" s="48" t="s">
        <v>85</v>
      </c>
      <c r="G54" s="21">
        <v>889.3</v>
      </c>
      <c r="H54" s="21">
        <v>989.8</v>
      </c>
      <c r="I54" s="21">
        <v>990.309</v>
      </c>
      <c r="J54" s="34"/>
    </row>
    <row r="55" spans="1:10" ht="12.75">
      <c r="A55" s="53" t="s">
        <v>83</v>
      </c>
      <c r="B55" s="52"/>
      <c r="C55" s="47" t="s">
        <v>130</v>
      </c>
      <c r="D55" s="48" t="s">
        <v>47</v>
      </c>
      <c r="E55" s="48" t="s">
        <v>40</v>
      </c>
      <c r="F55" s="44" t="s">
        <v>218</v>
      </c>
      <c r="G55" s="21">
        <v>3</v>
      </c>
      <c r="H55" s="21">
        <v>3</v>
      </c>
      <c r="I55" s="21">
        <v>3</v>
      </c>
      <c r="J55" s="34"/>
    </row>
    <row r="56" spans="1:10" s="64" customFormat="1" ht="12.75">
      <c r="A56" s="51" t="s">
        <v>10</v>
      </c>
      <c r="B56" s="39">
        <v>911</v>
      </c>
      <c r="C56" s="39"/>
      <c r="D56" s="58" t="s">
        <v>41</v>
      </c>
      <c r="E56" s="58" t="s">
        <v>38</v>
      </c>
      <c r="F56" s="39"/>
      <c r="G56" s="41">
        <f aca="true" t="shared" si="6" ref="G56:G61">G57</f>
        <v>162</v>
      </c>
      <c r="H56" s="41">
        <f aca="true" t="shared" si="7" ref="H56:H61">H57</f>
        <v>192</v>
      </c>
      <c r="I56" s="41">
        <f aca="true" t="shared" si="8" ref="I56:I61">I57</f>
        <v>192</v>
      </c>
      <c r="J56" s="63"/>
    </row>
    <row r="57" spans="1:10" ht="12.75">
      <c r="A57" s="42" t="s">
        <v>31</v>
      </c>
      <c r="B57" s="49"/>
      <c r="C57" s="66"/>
      <c r="D57" s="67" t="s">
        <v>41</v>
      </c>
      <c r="E57" s="67" t="s">
        <v>46</v>
      </c>
      <c r="F57" s="66"/>
      <c r="G57" s="68">
        <f t="shared" si="6"/>
        <v>162</v>
      </c>
      <c r="H57" s="68">
        <f t="shared" si="7"/>
        <v>192</v>
      </c>
      <c r="I57" s="68">
        <f t="shared" si="8"/>
        <v>192</v>
      </c>
      <c r="J57" s="34"/>
    </row>
    <row r="58" spans="1:10" ht="25.5">
      <c r="A58" s="45" t="s">
        <v>122</v>
      </c>
      <c r="B58" s="49"/>
      <c r="C58" s="47" t="s">
        <v>172</v>
      </c>
      <c r="D58" s="67" t="s">
        <v>41</v>
      </c>
      <c r="E58" s="67" t="s">
        <v>46</v>
      </c>
      <c r="F58" s="66"/>
      <c r="G58" s="68">
        <f t="shared" si="6"/>
        <v>162</v>
      </c>
      <c r="H58" s="68">
        <f t="shared" si="7"/>
        <v>192</v>
      </c>
      <c r="I58" s="68">
        <f t="shared" si="8"/>
        <v>192</v>
      </c>
      <c r="J58" s="34"/>
    </row>
    <row r="59" spans="1:10" ht="51">
      <c r="A59" s="53" t="s">
        <v>132</v>
      </c>
      <c r="B59" s="52"/>
      <c r="C59" s="47" t="s">
        <v>133</v>
      </c>
      <c r="D59" s="67" t="s">
        <v>41</v>
      </c>
      <c r="E59" s="67" t="s">
        <v>46</v>
      </c>
      <c r="F59" s="67"/>
      <c r="G59" s="68">
        <f t="shared" si="6"/>
        <v>162</v>
      </c>
      <c r="H59" s="68">
        <f t="shared" si="7"/>
        <v>192</v>
      </c>
      <c r="I59" s="68">
        <f t="shared" si="8"/>
        <v>192</v>
      </c>
      <c r="J59" s="34"/>
    </row>
    <row r="60" spans="1:10" ht="25.5">
      <c r="A60" s="45" t="s">
        <v>136</v>
      </c>
      <c r="B60" s="52"/>
      <c r="C60" s="47" t="s">
        <v>134</v>
      </c>
      <c r="D60" s="67" t="s">
        <v>41</v>
      </c>
      <c r="E60" s="67" t="s">
        <v>46</v>
      </c>
      <c r="F60" s="67"/>
      <c r="G60" s="68">
        <f t="shared" si="6"/>
        <v>162</v>
      </c>
      <c r="H60" s="68">
        <f t="shared" si="7"/>
        <v>192</v>
      </c>
      <c r="I60" s="68">
        <f t="shared" si="8"/>
        <v>192</v>
      </c>
      <c r="J60" s="34"/>
    </row>
    <row r="61" spans="1:10" ht="12.75">
      <c r="A61" s="42" t="s">
        <v>11</v>
      </c>
      <c r="B61" s="52"/>
      <c r="C61" s="47" t="s">
        <v>135</v>
      </c>
      <c r="D61" s="67" t="s">
        <v>41</v>
      </c>
      <c r="E61" s="67" t="s">
        <v>46</v>
      </c>
      <c r="F61" s="67"/>
      <c r="G61" s="68">
        <f t="shared" si="6"/>
        <v>162</v>
      </c>
      <c r="H61" s="68">
        <f t="shared" si="7"/>
        <v>192</v>
      </c>
      <c r="I61" s="68">
        <f t="shared" si="8"/>
        <v>192</v>
      </c>
      <c r="J61" s="34"/>
    </row>
    <row r="62" spans="1:10" ht="25.5">
      <c r="A62" s="42" t="s">
        <v>84</v>
      </c>
      <c r="B62" s="69"/>
      <c r="C62" s="47" t="s">
        <v>135</v>
      </c>
      <c r="D62" s="67" t="s">
        <v>41</v>
      </c>
      <c r="E62" s="67" t="s">
        <v>46</v>
      </c>
      <c r="F62" s="48" t="s">
        <v>85</v>
      </c>
      <c r="G62" s="21">
        <v>162</v>
      </c>
      <c r="H62" s="21">
        <v>192</v>
      </c>
      <c r="I62" s="21">
        <v>192</v>
      </c>
      <c r="J62" s="34"/>
    </row>
    <row r="63" spans="1:10" ht="38.25">
      <c r="A63" s="45" t="s">
        <v>116</v>
      </c>
      <c r="B63" s="46"/>
      <c r="C63" s="57" t="s">
        <v>148</v>
      </c>
      <c r="D63" s="57" t="s">
        <v>40</v>
      </c>
      <c r="E63" s="57" t="s">
        <v>44</v>
      </c>
      <c r="F63" s="57"/>
      <c r="G63" s="41">
        <f aca="true" t="shared" si="9" ref="G63:I64">G64</f>
        <v>2294</v>
      </c>
      <c r="H63" s="41">
        <f t="shared" si="9"/>
        <v>2400</v>
      </c>
      <c r="I63" s="41">
        <f t="shared" si="9"/>
        <v>2400</v>
      </c>
      <c r="J63" s="34"/>
    </row>
    <row r="64" spans="1:10" ht="12.75">
      <c r="A64" s="51" t="s">
        <v>21</v>
      </c>
      <c r="B64" s="39">
        <v>911</v>
      </c>
      <c r="C64" s="58"/>
      <c r="D64" s="58" t="s">
        <v>40</v>
      </c>
      <c r="E64" s="58" t="s">
        <v>38</v>
      </c>
      <c r="F64" s="58"/>
      <c r="G64" s="41">
        <f t="shared" si="9"/>
        <v>2294</v>
      </c>
      <c r="H64" s="41">
        <f t="shared" si="9"/>
        <v>2400</v>
      </c>
      <c r="I64" s="41">
        <f t="shared" si="9"/>
        <v>2400</v>
      </c>
      <c r="J64" s="34"/>
    </row>
    <row r="65" spans="1:10" ht="15.75">
      <c r="A65" s="7" t="s">
        <v>70</v>
      </c>
      <c r="B65" s="8"/>
      <c r="C65" s="50"/>
      <c r="D65" s="8" t="s">
        <v>40</v>
      </c>
      <c r="E65" s="8" t="s">
        <v>44</v>
      </c>
      <c r="F65" s="50"/>
      <c r="G65" s="70">
        <f>G66+G70+G74</f>
        <v>2294</v>
      </c>
      <c r="H65" s="70">
        <f>H66+H70+H74</f>
        <v>2400</v>
      </c>
      <c r="I65" s="70">
        <f>I66+I70+I74</f>
        <v>2400</v>
      </c>
      <c r="J65" s="34"/>
    </row>
    <row r="66" spans="1:10" ht="25.5">
      <c r="A66" s="45" t="s">
        <v>233</v>
      </c>
      <c r="B66" s="46"/>
      <c r="C66" s="57" t="s">
        <v>149</v>
      </c>
      <c r="D66" s="57" t="s">
        <v>40</v>
      </c>
      <c r="E66" s="57" t="s">
        <v>44</v>
      </c>
      <c r="F66" s="57"/>
      <c r="G66" s="71">
        <f aca="true" t="shared" si="10" ref="G66:I68">G67</f>
        <v>620</v>
      </c>
      <c r="H66" s="71">
        <f t="shared" si="10"/>
        <v>620</v>
      </c>
      <c r="I66" s="71">
        <f t="shared" si="10"/>
        <v>620</v>
      </c>
      <c r="J66" s="34"/>
    </row>
    <row r="67" spans="1:10" ht="12.75">
      <c r="A67" s="53" t="s">
        <v>234</v>
      </c>
      <c r="B67" s="46"/>
      <c r="C67" s="57" t="s">
        <v>150</v>
      </c>
      <c r="D67" s="57" t="s">
        <v>40</v>
      </c>
      <c r="E67" s="57" t="s">
        <v>44</v>
      </c>
      <c r="F67" s="57"/>
      <c r="G67" s="71">
        <f t="shared" si="10"/>
        <v>620</v>
      </c>
      <c r="H67" s="71">
        <f t="shared" si="10"/>
        <v>620</v>
      </c>
      <c r="I67" s="71">
        <f t="shared" si="10"/>
        <v>620</v>
      </c>
      <c r="J67" s="34"/>
    </row>
    <row r="68" spans="1:10" ht="38.25">
      <c r="A68" s="53" t="s">
        <v>180</v>
      </c>
      <c r="B68" s="46"/>
      <c r="C68" s="57" t="s">
        <v>151</v>
      </c>
      <c r="D68" s="57" t="s">
        <v>40</v>
      </c>
      <c r="E68" s="57" t="s">
        <v>44</v>
      </c>
      <c r="F68" s="57"/>
      <c r="G68" s="71">
        <f t="shared" si="10"/>
        <v>620</v>
      </c>
      <c r="H68" s="71">
        <f t="shared" si="10"/>
        <v>620</v>
      </c>
      <c r="I68" s="71">
        <f t="shared" si="10"/>
        <v>620</v>
      </c>
      <c r="J68" s="34"/>
    </row>
    <row r="69" spans="1:10" ht="25.5">
      <c r="A69" s="42" t="s">
        <v>84</v>
      </c>
      <c r="B69" s="47"/>
      <c r="C69" s="57" t="s">
        <v>151</v>
      </c>
      <c r="D69" s="57" t="s">
        <v>40</v>
      </c>
      <c r="E69" s="57" t="s">
        <v>44</v>
      </c>
      <c r="F69" s="50" t="s">
        <v>85</v>
      </c>
      <c r="G69" s="71">
        <v>620</v>
      </c>
      <c r="H69" s="71">
        <v>620</v>
      </c>
      <c r="I69" s="71">
        <v>620</v>
      </c>
      <c r="J69" s="34"/>
    </row>
    <row r="70" spans="1:10" ht="25.5">
      <c r="A70" s="45" t="s">
        <v>235</v>
      </c>
      <c r="B70" s="47"/>
      <c r="C70" s="57" t="s">
        <v>152</v>
      </c>
      <c r="D70" s="57" t="s">
        <v>40</v>
      </c>
      <c r="E70" s="57" t="s">
        <v>44</v>
      </c>
      <c r="F70" s="50"/>
      <c r="G70" s="71">
        <f aca="true" t="shared" si="11" ref="G70:I72">G71</f>
        <v>1614</v>
      </c>
      <c r="H70" s="71">
        <f t="shared" si="11"/>
        <v>1720</v>
      </c>
      <c r="I70" s="71">
        <f t="shared" si="11"/>
        <v>1720</v>
      </c>
      <c r="J70" s="34"/>
    </row>
    <row r="71" spans="1:10" ht="51">
      <c r="A71" s="53" t="s">
        <v>236</v>
      </c>
      <c r="B71" s="47"/>
      <c r="C71" s="57" t="s">
        <v>153</v>
      </c>
      <c r="D71" s="57" t="s">
        <v>40</v>
      </c>
      <c r="E71" s="57" t="s">
        <v>44</v>
      </c>
      <c r="F71" s="50"/>
      <c r="G71" s="71">
        <f t="shared" si="11"/>
        <v>1614</v>
      </c>
      <c r="H71" s="71">
        <f t="shared" si="11"/>
        <v>1720</v>
      </c>
      <c r="I71" s="71">
        <f t="shared" si="11"/>
        <v>1720</v>
      </c>
      <c r="J71" s="34"/>
    </row>
    <row r="72" spans="1:10" ht="55.5" customHeight="1">
      <c r="A72" s="53" t="s">
        <v>237</v>
      </c>
      <c r="B72" s="46"/>
      <c r="C72" s="57" t="s">
        <v>154</v>
      </c>
      <c r="D72" s="57" t="s">
        <v>40</v>
      </c>
      <c r="E72" s="57" t="s">
        <v>44</v>
      </c>
      <c r="F72" s="57"/>
      <c r="G72" s="71">
        <f t="shared" si="11"/>
        <v>1614</v>
      </c>
      <c r="H72" s="71">
        <f t="shared" si="11"/>
        <v>1720</v>
      </c>
      <c r="I72" s="71">
        <f t="shared" si="11"/>
        <v>1720</v>
      </c>
      <c r="J72" s="34"/>
    </row>
    <row r="73" spans="1:10" ht="25.5">
      <c r="A73" s="42" t="s">
        <v>84</v>
      </c>
      <c r="B73" s="47"/>
      <c r="C73" s="57" t="s">
        <v>154</v>
      </c>
      <c r="D73" s="57" t="s">
        <v>40</v>
      </c>
      <c r="E73" s="57" t="s">
        <v>44</v>
      </c>
      <c r="F73" s="50" t="s">
        <v>85</v>
      </c>
      <c r="G73" s="71">
        <v>1614</v>
      </c>
      <c r="H73" s="71">
        <v>1720</v>
      </c>
      <c r="I73" s="71">
        <v>1720</v>
      </c>
      <c r="J73" s="34"/>
    </row>
    <row r="74" spans="1:10" ht="12.75">
      <c r="A74" s="45" t="s">
        <v>165</v>
      </c>
      <c r="B74" s="46"/>
      <c r="C74" s="57" t="s">
        <v>162</v>
      </c>
      <c r="D74" s="57" t="s">
        <v>40</v>
      </c>
      <c r="E74" s="57" t="s">
        <v>44</v>
      </c>
      <c r="F74" s="57"/>
      <c r="G74" s="71">
        <f aca="true" t="shared" si="12" ref="G74:I76">G75</f>
        <v>60</v>
      </c>
      <c r="H74" s="71">
        <f t="shared" si="12"/>
        <v>60</v>
      </c>
      <c r="I74" s="71">
        <f t="shared" si="12"/>
        <v>60</v>
      </c>
      <c r="J74" s="34"/>
    </row>
    <row r="75" spans="1:10" ht="25.5">
      <c r="A75" s="53" t="s">
        <v>164</v>
      </c>
      <c r="B75" s="46"/>
      <c r="C75" s="57" t="s">
        <v>163</v>
      </c>
      <c r="D75" s="57" t="s">
        <v>40</v>
      </c>
      <c r="E75" s="57" t="s">
        <v>44</v>
      </c>
      <c r="F75" s="57"/>
      <c r="G75" s="71">
        <f t="shared" si="12"/>
        <v>60</v>
      </c>
      <c r="H75" s="71">
        <f t="shared" si="12"/>
        <v>60</v>
      </c>
      <c r="I75" s="71">
        <f t="shared" si="12"/>
        <v>60</v>
      </c>
      <c r="J75" s="34"/>
    </row>
    <row r="76" spans="1:10" ht="38.25">
      <c r="A76" s="53" t="s">
        <v>180</v>
      </c>
      <c r="B76" s="46"/>
      <c r="C76" s="57" t="s">
        <v>161</v>
      </c>
      <c r="D76" s="57" t="s">
        <v>40</v>
      </c>
      <c r="E76" s="57" t="s">
        <v>44</v>
      </c>
      <c r="F76" s="57"/>
      <c r="G76" s="71">
        <f t="shared" si="12"/>
        <v>60</v>
      </c>
      <c r="H76" s="71">
        <f t="shared" si="12"/>
        <v>60</v>
      </c>
      <c r="I76" s="71">
        <f t="shared" si="12"/>
        <v>60</v>
      </c>
      <c r="J76" s="34"/>
    </row>
    <row r="77" spans="1:10" ht="25.5">
      <c r="A77" s="42" t="s">
        <v>84</v>
      </c>
      <c r="B77" s="47"/>
      <c r="C77" s="57" t="s">
        <v>161</v>
      </c>
      <c r="D77" s="57" t="s">
        <v>40</v>
      </c>
      <c r="E77" s="57" t="s">
        <v>44</v>
      </c>
      <c r="F77" s="50" t="s">
        <v>85</v>
      </c>
      <c r="G77" s="71">
        <v>60</v>
      </c>
      <c r="H77" s="71">
        <v>60</v>
      </c>
      <c r="I77" s="71">
        <v>60</v>
      </c>
      <c r="J77" s="34"/>
    </row>
    <row r="78" spans="1:10" s="64" customFormat="1" ht="38.25">
      <c r="A78" s="59" t="s">
        <v>254</v>
      </c>
      <c r="B78" s="72"/>
      <c r="C78" s="73" t="s">
        <v>252</v>
      </c>
      <c r="D78" s="73" t="s">
        <v>40</v>
      </c>
      <c r="E78" s="73" t="s">
        <v>44</v>
      </c>
      <c r="F78" s="58"/>
      <c r="G78" s="74">
        <f>G79</f>
        <v>106</v>
      </c>
      <c r="H78" s="74"/>
      <c r="I78" s="74"/>
      <c r="J78" s="63"/>
    </row>
    <row r="79" spans="1:10" ht="12.75">
      <c r="A79" s="75"/>
      <c r="B79" s="47"/>
      <c r="C79" s="57" t="s">
        <v>252</v>
      </c>
      <c r="D79" s="57" t="s">
        <v>40</v>
      </c>
      <c r="E79" s="57" t="s">
        <v>44</v>
      </c>
      <c r="F79" s="44"/>
      <c r="G79" s="71">
        <f>G80</f>
        <v>106</v>
      </c>
      <c r="H79" s="71"/>
      <c r="I79" s="71"/>
      <c r="J79" s="34"/>
    </row>
    <row r="80" spans="1:10" ht="38.25">
      <c r="A80" s="43" t="s">
        <v>254</v>
      </c>
      <c r="B80" s="46"/>
      <c r="C80" s="57" t="s">
        <v>252</v>
      </c>
      <c r="D80" s="57" t="s">
        <v>40</v>
      </c>
      <c r="E80" s="57" t="s">
        <v>44</v>
      </c>
      <c r="F80" s="57"/>
      <c r="G80" s="71">
        <f>G81</f>
        <v>106</v>
      </c>
      <c r="H80" s="71"/>
      <c r="I80" s="71"/>
      <c r="J80" s="34"/>
    </row>
    <row r="81" spans="1:10" ht="24">
      <c r="A81" s="76" t="s">
        <v>211</v>
      </c>
      <c r="B81" s="46"/>
      <c r="C81" s="57" t="s">
        <v>262</v>
      </c>
      <c r="D81" s="57" t="s">
        <v>40</v>
      </c>
      <c r="E81" s="57" t="s">
        <v>44</v>
      </c>
      <c r="F81" s="57"/>
      <c r="G81" s="71">
        <f>G82</f>
        <v>106</v>
      </c>
      <c r="H81" s="71"/>
      <c r="I81" s="71"/>
      <c r="J81" s="34"/>
    </row>
    <row r="82" spans="1:10" ht="51">
      <c r="A82" s="53" t="s">
        <v>253</v>
      </c>
      <c r="B82" s="46"/>
      <c r="C82" s="57" t="s">
        <v>261</v>
      </c>
      <c r="D82" s="57" t="s">
        <v>40</v>
      </c>
      <c r="E82" s="57" t="s">
        <v>44</v>
      </c>
      <c r="F82" s="57"/>
      <c r="G82" s="71">
        <f>G83</f>
        <v>106</v>
      </c>
      <c r="H82" s="71"/>
      <c r="I82" s="71"/>
      <c r="J82" s="34"/>
    </row>
    <row r="83" spans="1:10" ht="25.5">
      <c r="A83" s="42" t="s">
        <v>84</v>
      </c>
      <c r="B83" s="47"/>
      <c r="C83" s="57" t="s">
        <v>261</v>
      </c>
      <c r="D83" s="57" t="s">
        <v>40</v>
      </c>
      <c r="E83" s="57" t="s">
        <v>44</v>
      </c>
      <c r="F83" s="50" t="s">
        <v>85</v>
      </c>
      <c r="G83" s="71">
        <v>106</v>
      </c>
      <c r="H83" s="71"/>
      <c r="I83" s="71"/>
      <c r="J83" s="34"/>
    </row>
    <row r="84" spans="1:10" ht="12.75">
      <c r="A84" s="51" t="s">
        <v>8</v>
      </c>
      <c r="B84" s="39">
        <v>911</v>
      </c>
      <c r="C84" s="58"/>
      <c r="D84" s="58" t="s">
        <v>46</v>
      </c>
      <c r="E84" s="58" t="s">
        <v>38</v>
      </c>
      <c r="F84" s="58"/>
      <c r="G84" s="41">
        <f>G85+G93+G102</f>
        <v>4164.123</v>
      </c>
      <c r="H84" s="41">
        <f>H85+H93+H102</f>
        <v>5765.921</v>
      </c>
      <c r="I84" s="41">
        <f>I85+I93+I102</f>
        <v>6253.521</v>
      </c>
      <c r="J84" s="34"/>
    </row>
    <row r="85" spans="1:10" ht="12.75">
      <c r="A85" s="42" t="s">
        <v>22</v>
      </c>
      <c r="B85" s="77"/>
      <c r="C85" s="48"/>
      <c r="D85" s="78" t="s">
        <v>46</v>
      </c>
      <c r="E85" s="78" t="s">
        <v>37</v>
      </c>
      <c r="F85" s="48"/>
      <c r="G85" s="41">
        <f aca="true" t="shared" si="13" ref="G85:I87">G86</f>
        <v>330.203</v>
      </c>
      <c r="H85" s="41">
        <f t="shared" si="13"/>
        <v>312.02099999999996</v>
      </c>
      <c r="I85" s="41">
        <f t="shared" si="13"/>
        <v>312.02099999999996</v>
      </c>
      <c r="J85" s="63"/>
    </row>
    <row r="86" spans="1:10" ht="51">
      <c r="A86" s="130" t="s">
        <v>263</v>
      </c>
      <c r="B86" s="77"/>
      <c r="C86" s="44" t="s">
        <v>184</v>
      </c>
      <c r="D86" s="50" t="s">
        <v>46</v>
      </c>
      <c r="E86" s="50" t="s">
        <v>37</v>
      </c>
      <c r="F86" s="48"/>
      <c r="G86" s="21">
        <f t="shared" si="13"/>
        <v>330.203</v>
      </c>
      <c r="H86" s="21">
        <f t="shared" si="13"/>
        <v>312.02099999999996</v>
      </c>
      <c r="I86" s="21">
        <f t="shared" si="13"/>
        <v>312.02099999999996</v>
      </c>
      <c r="J86" s="34"/>
    </row>
    <row r="87" spans="1:10" ht="51">
      <c r="A87" s="130" t="s">
        <v>263</v>
      </c>
      <c r="B87" s="77"/>
      <c r="C87" s="44" t="s">
        <v>185</v>
      </c>
      <c r="D87" s="50" t="s">
        <v>46</v>
      </c>
      <c r="E87" s="50" t="s">
        <v>37</v>
      </c>
      <c r="F87" s="48"/>
      <c r="G87" s="21">
        <f t="shared" si="13"/>
        <v>330.203</v>
      </c>
      <c r="H87" s="21">
        <f t="shared" si="13"/>
        <v>312.02099999999996</v>
      </c>
      <c r="I87" s="21">
        <f t="shared" si="13"/>
        <v>312.02099999999996</v>
      </c>
      <c r="J87" s="34"/>
    </row>
    <row r="88" spans="1:10" ht="25.5">
      <c r="A88" s="42" t="s">
        <v>249</v>
      </c>
      <c r="B88" s="77"/>
      <c r="C88" s="44" t="s">
        <v>186</v>
      </c>
      <c r="D88" s="50" t="s">
        <v>46</v>
      </c>
      <c r="E88" s="50" t="s">
        <v>37</v>
      </c>
      <c r="F88" s="48"/>
      <c r="G88" s="21">
        <f>G89+G91</f>
        <v>330.203</v>
      </c>
      <c r="H88" s="21">
        <f>H89+H91</f>
        <v>312.02099999999996</v>
      </c>
      <c r="I88" s="21">
        <f>I89+I91</f>
        <v>312.02099999999996</v>
      </c>
      <c r="J88" s="34"/>
    </row>
    <row r="89" spans="1:10" ht="12.75">
      <c r="A89" s="42" t="s">
        <v>115</v>
      </c>
      <c r="B89" s="77"/>
      <c r="C89" s="44" t="s">
        <v>187</v>
      </c>
      <c r="D89" s="50" t="s">
        <v>46</v>
      </c>
      <c r="E89" s="50" t="s">
        <v>37</v>
      </c>
      <c r="F89" s="48"/>
      <c r="G89" s="21">
        <f>G90</f>
        <v>212.021</v>
      </c>
      <c r="H89" s="21">
        <f>H90</f>
        <v>212.021</v>
      </c>
      <c r="I89" s="21">
        <f>I90</f>
        <v>212.021</v>
      </c>
      <c r="J89" s="34"/>
    </row>
    <row r="90" spans="1:10" ht="25.5">
      <c r="A90" s="42" t="s">
        <v>84</v>
      </c>
      <c r="B90" s="77"/>
      <c r="C90" s="44" t="s">
        <v>187</v>
      </c>
      <c r="D90" s="50" t="s">
        <v>46</v>
      </c>
      <c r="E90" s="50" t="s">
        <v>37</v>
      </c>
      <c r="F90" s="50" t="s">
        <v>85</v>
      </c>
      <c r="G90" s="21">
        <v>212.021</v>
      </c>
      <c r="H90" s="21">
        <v>212.021</v>
      </c>
      <c r="I90" s="21">
        <v>212.021</v>
      </c>
      <c r="J90" s="34"/>
    </row>
    <row r="91" spans="1:10" ht="12.75">
      <c r="A91" s="42" t="s">
        <v>242</v>
      </c>
      <c r="B91" s="77"/>
      <c r="C91" s="44" t="s">
        <v>243</v>
      </c>
      <c r="D91" s="50" t="s">
        <v>46</v>
      </c>
      <c r="E91" s="50" t="s">
        <v>37</v>
      </c>
      <c r="F91" s="50"/>
      <c r="G91" s="21">
        <f>G92</f>
        <v>118.182</v>
      </c>
      <c r="H91" s="21">
        <f>H92</f>
        <v>100</v>
      </c>
      <c r="I91" s="21">
        <f>I92</f>
        <v>100</v>
      </c>
      <c r="J91" s="34"/>
    </row>
    <row r="92" spans="1:10" ht="25.5">
      <c r="A92" s="42" t="s">
        <v>84</v>
      </c>
      <c r="B92" s="77"/>
      <c r="C92" s="44" t="s">
        <v>243</v>
      </c>
      <c r="D92" s="50" t="s">
        <v>46</v>
      </c>
      <c r="E92" s="50" t="s">
        <v>37</v>
      </c>
      <c r="F92" s="50" t="s">
        <v>85</v>
      </c>
      <c r="G92" s="21">
        <v>118.182</v>
      </c>
      <c r="H92" s="21">
        <v>100</v>
      </c>
      <c r="I92" s="21">
        <v>100</v>
      </c>
      <c r="J92" s="34"/>
    </row>
    <row r="93" spans="1:10" ht="12.75">
      <c r="A93" s="42" t="s">
        <v>9</v>
      </c>
      <c r="B93" s="77"/>
      <c r="C93" s="48"/>
      <c r="D93" s="78" t="s">
        <v>46</v>
      </c>
      <c r="E93" s="78" t="s">
        <v>43</v>
      </c>
      <c r="F93" s="48"/>
      <c r="G93" s="21">
        <f aca="true" t="shared" si="14" ref="G93:I94">G94</f>
        <v>534</v>
      </c>
      <c r="H93" s="21">
        <f t="shared" si="14"/>
        <v>1587.4</v>
      </c>
      <c r="I93" s="21">
        <f t="shared" si="14"/>
        <v>2175</v>
      </c>
      <c r="J93" s="34"/>
    </row>
    <row r="94" spans="1:10" ht="38.25">
      <c r="A94" s="42" t="s">
        <v>155</v>
      </c>
      <c r="B94" s="77"/>
      <c r="C94" s="47" t="s">
        <v>184</v>
      </c>
      <c r="D94" s="48" t="s">
        <v>46</v>
      </c>
      <c r="E94" s="48" t="s">
        <v>43</v>
      </c>
      <c r="F94" s="48"/>
      <c r="G94" s="21">
        <f t="shared" si="14"/>
        <v>534</v>
      </c>
      <c r="H94" s="21">
        <f t="shared" si="14"/>
        <v>1587.4</v>
      </c>
      <c r="I94" s="21">
        <f t="shared" si="14"/>
        <v>2175</v>
      </c>
      <c r="J94" s="34"/>
    </row>
    <row r="95" spans="1:10" ht="38.25">
      <c r="A95" s="42" t="s">
        <v>155</v>
      </c>
      <c r="B95" s="77"/>
      <c r="C95" s="47" t="s">
        <v>185</v>
      </c>
      <c r="D95" s="48" t="s">
        <v>46</v>
      </c>
      <c r="E95" s="48" t="s">
        <v>43</v>
      </c>
      <c r="F95" s="48"/>
      <c r="G95" s="21">
        <f>G96+G99</f>
        <v>534</v>
      </c>
      <c r="H95" s="21">
        <f>H96+H99</f>
        <v>1587.4</v>
      </c>
      <c r="I95" s="21">
        <f>I96+I99</f>
        <v>2175</v>
      </c>
      <c r="J95" s="34"/>
    </row>
    <row r="96" spans="1:10" ht="25.5">
      <c r="A96" s="42" t="s">
        <v>239</v>
      </c>
      <c r="B96" s="49"/>
      <c r="C96" s="47" t="s">
        <v>188</v>
      </c>
      <c r="D96" s="48" t="s">
        <v>46</v>
      </c>
      <c r="E96" s="48" t="s">
        <v>43</v>
      </c>
      <c r="F96" s="48"/>
      <c r="G96" s="21">
        <f aca="true" t="shared" si="15" ref="G96:I97">G97</f>
        <v>434</v>
      </c>
      <c r="H96" s="21">
        <f t="shared" si="15"/>
        <v>1487.4</v>
      </c>
      <c r="I96" s="21">
        <f t="shared" si="15"/>
        <v>2075</v>
      </c>
      <c r="J96" s="34"/>
    </row>
    <row r="97" spans="1:10" ht="12.75">
      <c r="A97" s="42" t="s">
        <v>182</v>
      </c>
      <c r="B97" s="49"/>
      <c r="C97" s="47" t="s">
        <v>189</v>
      </c>
      <c r="D97" s="48" t="s">
        <v>46</v>
      </c>
      <c r="E97" s="48" t="s">
        <v>43</v>
      </c>
      <c r="F97" s="50"/>
      <c r="G97" s="21">
        <f t="shared" si="15"/>
        <v>434</v>
      </c>
      <c r="H97" s="21">
        <f t="shared" si="15"/>
        <v>1487.4</v>
      </c>
      <c r="I97" s="21">
        <f t="shared" si="15"/>
        <v>2075</v>
      </c>
      <c r="J97" s="34"/>
    </row>
    <row r="98" spans="1:10" ht="25.5">
      <c r="A98" s="42" t="s">
        <v>84</v>
      </c>
      <c r="B98" s="77"/>
      <c r="C98" s="47" t="s">
        <v>189</v>
      </c>
      <c r="D98" s="48" t="s">
        <v>46</v>
      </c>
      <c r="E98" s="48" t="s">
        <v>43</v>
      </c>
      <c r="F98" s="48" t="s">
        <v>85</v>
      </c>
      <c r="G98" s="21">
        <v>434</v>
      </c>
      <c r="H98" s="21">
        <v>1487.4</v>
      </c>
      <c r="I98" s="68">
        <v>2075</v>
      </c>
      <c r="J98" s="34"/>
    </row>
    <row r="99" spans="1:10" ht="12.75">
      <c r="A99" s="42" t="s">
        <v>160</v>
      </c>
      <c r="B99" s="77"/>
      <c r="C99" s="47" t="s">
        <v>190</v>
      </c>
      <c r="D99" s="48" t="s">
        <v>46</v>
      </c>
      <c r="E99" s="48" t="s">
        <v>43</v>
      </c>
      <c r="F99" s="48"/>
      <c r="G99" s="21">
        <f aca="true" t="shared" si="16" ref="G99:I100">G100</f>
        <v>100</v>
      </c>
      <c r="H99" s="21">
        <f t="shared" si="16"/>
        <v>100</v>
      </c>
      <c r="I99" s="21">
        <f t="shared" si="16"/>
        <v>100</v>
      </c>
      <c r="J99" s="34"/>
    </row>
    <row r="100" spans="1:10" ht="12.75">
      <c r="A100" s="42" t="s">
        <v>183</v>
      </c>
      <c r="B100" s="77"/>
      <c r="C100" s="47" t="s">
        <v>191</v>
      </c>
      <c r="D100" s="48" t="s">
        <v>46</v>
      </c>
      <c r="E100" s="48" t="s">
        <v>43</v>
      </c>
      <c r="F100" s="48"/>
      <c r="G100" s="21">
        <f t="shared" si="16"/>
        <v>100</v>
      </c>
      <c r="H100" s="21">
        <f t="shared" si="16"/>
        <v>100</v>
      </c>
      <c r="I100" s="21">
        <f t="shared" si="16"/>
        <v>100</v>
      </c>
      <c r="J100" s="34"/>
    </row>
    <row r="101" spans="1:10" ht="25.5">
      <c r="A101" s="42" t="s">
        <v>84</v>
      </c>
      <c r="B101" s="77"/>
      <c r="C101" s="47" t="s">
        <v>191</v>
      </c>
      <c r="D101" s="48" t="s">
        <v>46</v>
      </c>
      <c r="E101" s="48" t="s">
        <v>43</v>
      </c>
      <c r="F101" s="48" t="s">
        <v>85</v>
      </c>
      <c r="G101" s="21">
        <v>100</v>
      </c>
      <c r="H101" s="21">
        <v>100</v>
      </c>
      <c r="I101" s="21">
        <v>100</v>
      </c>
      <c r="J101" s="34"/>
    </row>
    <row r="102" spans="1:10" ht="12.75">
      <c r="A102" s="42" t="s">
        <v>23</v>
      </c>
      <c r="B102" s="77"/>
      <c r="C102" s="50"/>
      <c r="D102" s="78" t="s">
        <v>46</v>
      </c>
      <c r="E102" s="78" t="s">
        <v>39</v>
      </c>
      <c r="F102" s="50"/>
      <c r="G102" s="21">
        <f aca="true" t="shared" si="17" ref="G102:I103">G103</f>
        <v>3299.92</v>
      </c>
      <c r="H102" s="21">
        <f t="shared" si="17"/>
        <v>3866.5</v>
      </c>
      <c r="I102" s="21">
        <f t="shared" si="17"/>
        <v>3766.5</v>
      </c>
      <c r="J102" s="34"/>
    </row>
    <row r="103" spans="1:10" ht="38.25">
      <c r="A103" s="42" t="s">
        <v>155</v>
      </c>
      <c r="B103" s="77"/>
      <c r="C103" s="47" t="s">
        <v>184</v>
      </c>
      <c r="D103" s="48" t="s">
        <v>46</v>
      </c>
      <c r="E103" s="50" t="s">
        <v>39</v>
      </c>
      <c r="F103" s="48"/>
      <c r="G103" s="21">
        <f t="shared" si="17"/>
        <v>3299.92</v>
      </c>
      <c r="H103" s="21">
        <f t="shared" si="17"/>
        <v>3866.5</v>
      </c>
      <c r="I103" s="21">
        <f t="shared" si="17"/>
        <v>3766.5</v>
      </c>
      <c r="J103" s="34"/>
    </row>
    <row r="104" spans="1:10" ht="38.25">
      <c r="A104" s="42" t="s">
        <v>155</v>
      </c>
      <c r="B104" s="77"/>
      <c r="C104" s="47" t="s">
        <v>185</v>
      </c>
      <c r="D104" s="48" t="s">
        <v>46</v>
      </c>
      <c r="E104" s="50" t="s">
        <v>39</v>
      </c>
      <c r="F104" s="48"/>
      <c r="G104" s="21">
        <f>G107+G110+G112+G115+G118</f>
        <v>3299.92</v>
      </c>
      <c r="H104" s="21">
        <f>H107+H110+H112+H115+H118</f>
        <v>3866.5</v>
      </c>
      <c r="I104" s="21">
        <f>I107+I110+I112+I115+I118</f>
        <v>3766.5</v>
      </c>
      <c r="J104" s="34"/>
    </row>
    <row r="105" spans="1:10" ht="25.5">
      <c r="A105" s="42" t="s">
        <v>156</v>
      </c>
      <c r="B105" s="77"/>
      <c r="C105" s="47" t="s">
        <v>192</v>
      </c>
      <c r="D105" s="50" t="s">
        <v>46</v>
      </c>
      <c r="E105" s="50" t="s">
        <v>39</v>
      </c>
      <c r="F105" s="48"/>
      <c r="G105" s="21">
        <f aca="true" t="shared" si="18" ref="G105:I106">G106</f>
        <v>2258.42</v>
      </c>
      <c r="H105" s="21">
        <f t="shared" si="18"/>
        <v>2600</v>
      </c>
      <c r="I105" s="21">
        <f t="shared" si="18"/>
        <v>2600</v>
      </c>
      <c r="J105" s="34"/>
    </row>
    <row r="106" spans="1:10" ht="12.75">
      <c r="A106" s="42" t="s">
        <v>72</v>
      </c>
      <c r="B106" s="77"/>
      <c r="C106" s="46" t="s">
        <v>193</v>
      </c>
      <c r="D106" s="50" t="s">
        <v>46</v>
      </c>
      <c r="E106" s="50" t="s">
        <v>39</v>
      </c>
      <c r="F106" s="48"/>
      <c r="G106" s="21">
        <f t="shared" si="18"/>
        <v>2258.42</v>
      </c>
      <c r="H106" s="21">
        <f t="shared" si="18"/>
        <v>2600</v>
      </c>
      <c r="I106" s="21">
        <f t="shared" si="18"/>
        <v>2600</v>
      </c>
      <c r="J106" s="34"/>
    </row>
    <row r="107" spans="1:10" ht="25.5">
      <c r="A107" s="42" t="s">
        <v>84</v>
      </c>
      <c r="B107" s="52"/>
      <c r="C107" s="47" t="s">
        <v>193</v>
      </c>
      <c r="D107" s="50" t="s">
        <v>46</v>
      </c>
      <c r="E107" s="50" t="s">
        <v>39</v>
      </c>
      <c r="F107" s="48" t="s">
        <v>85</v>
      </c>
      <c r="G107" s="21">
        <v>2258.42</v>
      </c>
      <c r="H107" s="21">
        <v>2600</v>
      </c>
      <c r="I107" s="21">
        <v>2600</v>
      </c>
      <c r="J107" s="34"/>
    </row>
    <row r="108" spans="1:10" ht="25.5">
      <c r="A108" s="42" t="s">
        <v>158</v>
      </c>
      <c r="B108" s="77"/>
      <c r="C108" s="47" t="s">
        <v>194</v>
      </c>
      <c r="D108" s="50" t="s">
        <v>46</v>
      </c>
      <c r="E108" s="50" t="s">
        <v>39</v>
      </c>
      <c r="F108" s="48"/>
      <c r="G108" s="21">
        <f>G109+G111</f>
        <v>781.5</v>
      </c>
      <c r="H108" s="21">
        <f>H109+H111</f>
        <v>866.5</v>
      </c>
      <c r="I108" s="21">
        <f>I109+I111</f>
        <v>866.5</v>
      </c>
      <c r="J108" s="34"/>
    </row>
    <row r="109" spans="1:10" ht="12.75">
      <c r="A109" s="42" t="s">
        <v>74</v>
      </c>
      <c r="B109" s="49"/>
      <c r="C109" s="47" t="s">
        <v>195</v>
      </c>
      <c r="D109" s="50" t="s">
        <v>46</v>
      </c>
      <c r="E109" s="50" t="s">
        <v>39</v>
      </c>
      <c r="F109" s="48"/>
      <c r="G109" s="21">
        <f>G110</f>
        <v>651.5</v>
      </c>
      <c r="H109" s="21">
        <f>H110</f>
        <v>696.5</v>
      </c>
      <c r="I109" s="21">
        <f>I110</f>
        <v>696.5</v>
      </c>
      <c r="J109" s="34"/>
    </row>
    <row r="110" spans="1:10" ht="25.5">
      <c r="A110" s="42" t="s">
        <v>84</v>
      </c>
      <c r="B110" s="52"/>
      <c r="C110" s="47" t="s">
        <v>195</v>
      </c>
      <c r="D110" s="50" t="s">
        <v>46</v>
      </c>
      <c r="E110" s="50" t="s">
        <v>39</v>
      </c>
      <c r="F110" s="48" t="s">
        <v>85</v>
      </c>
      <c r="G110" s="21">
        <v>651.5</v>
      </c>
      <c r="H110" s="21">
        <v>696.5</v>
      </c>
      <c r="I110" s="21">
        <v>696.5</v>
      </c>
      <c r="J110" s="34"/>
    </row>
    <row r="111" spans="1:10" ht="12.75">
      <c r="A111" s="42" t="s">
        <v>240</v>
      </c>
      <c r="B111" s="52"/>
      <c r="C111" s="47" t="s">
        <v>241</v>
      </c>
      <c r="D111" s="50" t="s">
        <v>46</v>
      </c>
      <c r="E111" s="50" t="s">
        <v>39</v>
      </c>
      <c r="F111" s="48"/>
      <c r="G111" s="21">
        <f>G112</f>
        <v>130</v>
      </c>
      <c r="H111" s="21">
        <f>H112</f>
        <v>170</v>
      </c>
      <c r="I111" s="21">
        <f>I112</f>
        <v>170</v>
      </c>
      <c r="J111" s="34"/>
    </row>
    <row r="112" spans="1:10" ht="25.5">
      <c r="A112" s="42" t="s">
        <v>84</v>
      </c>
      <c r="B112" s="52"/>
      <c r="C112" s="47" t="s">
        <v>241</v>
      </c>
      <c r="D112" s="50" t="s">
        <v>46</v>
      </c>
      <c r="E112" s="50" t="s">
        <v>39</v>
      </c>
      <c r="F112" s="48" t="s">
        <v>85</v>
      </c>
      <c r="G112" s="21">
        <v>130</v>
      </c>
      <c r="H112" s="21">
        <v>170</v>
      </c>
      <c r="I112" s="21">
        <v>170</v>
      </c>
      <c r="J112" s="34"/>
    </row>
    <row r="113" spans="1:10" ht="12.75">
      <c r="A113" s="42" t="s">
        <v>157</v>
      </c>
      <c r="B113" s="77"/>
      <c r="C113" s="47" t="s">
        <v>196</v>
      </c>
      <c r="D113" s="50" t="s">
        <v>46</v>
      </c>
      <c r="E113" s="50" t="s">
        <v>39</v>
      </c>
      <c r="F113" s="48"/>
      <c r="G113" s="21">
        <f aca="true" t="shared" si="19" ref="G113:I114">G114</f>
        <v>200</v>
      </c>
      <c r="H113" s="21">
        <f t="shared" si="19"/>
        <v>300</v>
      </c>
      <c r="I113" s="21">
        <f t="shared" si="19"/>
        <v>200</v>
      </c>
      <c r="J113" s="34"/>
    </row>
    <row r="114" spans="1:10" ht="12.75">
      <c r="A114" s="45" t="s">
        <v>73</v>
      </c>
      <c r="B114" s="52"/>
      <c r="C114" s="47" t="s">
        <v>197</v>
      </c>
      <c r="D114" s="50" t="s">
        <v>46</v>
      </c>
      <c r="E114" s="50" t="s">
        <v>39</v>
      </c>
      <c r="F114" s="50"/>
      <c r="G114" s="21">
        <f t="shared" si="19"/>
        <v>200</v>
      </c>
      <c r="H114" s="21">
        <f t="shared" si="19"/>
        <v>300</v>
      </c>
      <c r="I114" s="21">
        <f t="shared" si="19"/>
        <v>200</v>
      </c>
      <c r="J114" s="34"/>
    </row>
    <row r="115" spans="1:10" ht="25.5">
      <c r="A115" s="42" t="s">
        <v>84</v>
      </c>
      <c r="B115" s="77"/>
      <c r="C115" s="47" t="s">
        <v>197</v>
      </c>
      <c r="D115" s="50" t="s">
        <v>46</v>
      </c>
      <c r="E115" s="50" t="s">
        <v>39</v>
      </c>
      <c r="F115" s="48" t="s">
        <v>85</v>
      </c>
      <c r="G115" s="21">
        <v>200</v>
      </c>
      <c r="H115" s="21">
        <v>300</v>
      </c>
      <c r="I115" s="21">
        <v>200</v>
      </c>
      <c r="J115" s="34"/>
    </row>
    <row r="116" spans="1:10" ht="12.75">
      <c r="A116" s="42" t="s">
        <v>159</v>
      </c>
      <c r="B116" s="77"/>
      <c r="C116" s="47" t="s">
        <v>198</v>
      </c>
      <c r="D116" s="50" t="s">
        <v>46</v>
      </c>
      <c r="E116" s="50" t="s">
        <v>39</v>
      </c>
      <c r="F116" s="48"/>
      <c r="G116" s="21">
        <f aca="true" t="shared" si="20" ref="G116:I117">G117</f>
        <v>60</v>
      </c>
      <c r="H116" s="21">
        <f t="shared" si="20"/>
        <v>100</v>
      </c>
      <c r="I116" s="21">
        <f t="shared" si="20"/>
        <v>100</v>
      </c>
      <c r="J116" s="34"/>
    </row>
    <row r="117" spans="1:10" ht="12.75">
      <c r="A117" s="42" t="s">
        <v>75</v>
      </c>
      <c r="B117" s="52"/>
      <c r="C117" s="47" t="s">
        <v>199</v>
      </c>
      <c r="D117" s="50" t="s">
        <v>46</v>
      </c>
      <c r="E117" s="50" t="s">
        <v>39</v>
      </c>
      <c r="F117" s="48"/>
      <c r="G117" s="21">
        <f t="shared" si="20"/>
        <v>60</v>
      </c>
      <c r="H117" s="21">
        <f t="shared" si="20"/>
        <v>100</v>
      </c>
      <c r="I117" s="21">
        <f t="shared" si="20"/>
        <v>100</v>
      </c>
      <c r="J117" s="34"/>
    </row>
    <row r="118" spans="1:10" ht="25.5">
      <c r="A118" s="42" t="s">
        <v>84</v>
      </c>
      <c r="B118" s="52"/>
      <c r="C118" s="47" t="s">
        <v>199</v>
      </c>
      <c r="D118" s="50" t="s">
        <v>46</v>
      </c>
      <c r="E118" s="50" t="s">
        <v>39</v>
      </c>
      <c r="F118" s="48" t="s">
        <v>85</v>
      </c>
      <c r="G118" s="21">
        <v>60</v>
      </c>
      <c r="H118" s="21">
        <v>100</v>
      </c>
      <c r="I118" s="21">
        <v>100</v>
      </c>
      <c r="J118" s="34"/>
    </row>
    <row r="119" spans="1:10" ht="15">
      <c r="A119" s="30"/>
      <c r="B119" s="31"/>
      <c r="C119" s="32"/>
      <c r="D119" s="32"/>
      <c r="E119" s="32"/>
      <c r="F119" s="32"/>
      <c r="G119" s="33"/>
      <c r="H119" s="33"/>
      <c r="I119" s="33"/>
      <c r="J119" s="34"/>
    </row>
    <row r="120" spans="1:10" ht="14.25">
      <c r="A120" s="51" t="s">
        <v>17</v>
      </c>
      <c r="B120" s="39">
        <v>911</v>
      </c>
      <c r="C120" s="79" t="s">
        <v>16</v>
      </c>
      <c r="D120" s="80" t="s">
        <v>37</v>
      </c>
      <c r="E120" s="80" t="s">
        <v>38</v>
      </c>
      <c r="F120" s="79" t="s">
        <v>16</v>
      </c>
      <c r="G120" s="81">
        <f>G121+G128+G140+G146</f>
        <v>14855.9</v>
      </c>
      <c r="H120" s="81">
        <f>H121+H128+H140+H146</f>
        <v>15004.099999999999</v>
      </c>
      <c r="I120" s="81">
        <f>I121+I128+I140+I146</f>
        <v>15062.499999999998</v>
      </c>
      <c r="J120" s="82"/>
    </row>
    <row r="121" spans="1:9" ht="39">
      <c r="A121" s="51" t="s">
        <v>224</v>
      </c>
      <c r="B121" s="83"/>
      <c r="C121" s="38"/>
      <c r="D121" s="38" t="s">
        <v>37</v>
      </c>
      <c r="E121" s="38" t="s">
        <v>39</v>
      </c>
      <c r="F121" s="38"/>
      <c r="G121" s="84">
        <f aca="true" t="shared" si="21" ref="G121:I122">G122</f>
        <v>325.3</v>
      </c>
      <c r="H121" s="84">
        <f t="shared" si="21"/>
        <v>325.4</v>
      </c>
      <c r="I121" s="84">
        <f t="shared" si="21"/>
        <v>325.4</v>
      </c>
    </row>
    <row r="122" spans="1:9" ht="15">
      <c r="A122" s="42" t="s">
        <v>166</v>
      </c>
      <c r="B122" s="83"/>
      <c r="C122" s="48" t="s">
        <v>90</v>
      </c>
      <c r="D122" s="48" t="s">
        <v>37</v>
      </c>
      <c r="E122" s="48" t="s">
        <v>39</v>
      </c>
      <c r="F122" s="38"/>
      <c r="G122" s="85">
        <f t="shared" si="21"/>
        <v>325.3</v>
      </c>
      <c r="H122" s="85">
        <f t="shared" si="21"/>
        <v>325.4</v>
      </c>
      <c r="I122" s="85">
        <f t="shared" si="21"/>
        <v>325.4</v>
      </c>
    </row>
    <row r="123" spans="1:9" ht="25.5">
      <c r="A123" s="42" t="s">
        <v>55</v>
      </c>
      <c r="B123" s="52"/>
      <c r="C123" s="48" t="s">
        <v>87</v>
      </c>
      <c r="D123" s="48" t="s">
        <v>37</v>
      </c>
      <c r="E123" s="48" t="s">
        <v>39</v>
      </c>
      <c r="F123" s="48"/>
      <c r="G123" s="21">
        <f>G124+G126</f>
        <v>325.3</v>
      </c>
      <c r="H123" s="21">
        <f>H124+H126</f>
        <v>325.4</v>
      </c>
      <c r="I123" s="21">
        <f>I124+I126</f>
        <v>325.4</v>
      </c>
    </row>
    <row r="124" spans="1:9" ht="12.75">
      <c r="A124" s="56" t="s">
        <v>168</v>
      </c>
      <c r="B124" s="52"/>
      <c r="C124" s="44" t="s">
        <v>167</v>
      </c>
      <c r="D124" s="48" t="s">
        <v>37</v>
      </c>
      <c r="E124" s="48" t="s">
        <v>39</v>
      </c>
      <c r="F124" s="48"/>
      <c r="G124" s="21">
        <f>G125</f>
        <v>172.3</v>
      </c>
      <c r="H124" s="21">
        <f>H125</f>
        <v>172.4</v>
      </c>
      <c r="I124" s="21">
        <f>I125</f>
        <v>172.4</v>
      </c>
    </row>
    <row r="125" spans="1:9" ht="25.5">
      <c r="A125" s="42" t="s">
        <v>84</v>
      </c>
      <c r="B125" s="52"/>
      <c r="C125" s="50" t="s">
        <v>88</v>
      </c>
      <c r="D125" s="48" t="s">
        <v>37</v>
      </c>
      <c r="E125" s="48" t="s">
        <v>39</v>
      </c>
      <c r="F125" s="48" t="s">
        <v>85</v>
      </c>
      <c r="G125" s="21">
        <v>172.3</v>
      </c>
      <c r="H125" s="21">
        <v>172.4</v>
      </c>
      <c r="I125" s="21">
        <v>172.4</v>
      </c>
    </row>
    <row r="126" spans="1:9" ht="27" customHeight="1">
      <c r="A126" s="42" t="s">
        <v>56</v>
      </c>
      <c r="B126" s="49"/>
      <c r="C126" s="48" t="s">
        <v>89</v>
      </c>
      <c r="D126" s="48" t="s">
        <v>37</v>
      </c>
      <c r="E126" s="48" t="s">
        <v>39</v>
      </c>
      <c r="F126" s="55"/>
      <c r="G126" s="21">
        <f>G127</f>
        <v>153</v>
      </c>
      <c r="H126" s="21">
        <f>H127</f>
        <v>153</v>
      </c>
      <c r="I126" s="21">
        <f>I127</f>
        <v>153</v>
      </c>
    </row>
    <row r="127" spans="1:9" ht="12.75">
      <c r="A127" s="42" t="s">
        <v>57</v>
      </c>
      <c r="B127" s="49"/>
      <c r="C127" s="48" t="s">
        <v>89</v>
      </c>
      <c r="D127" s="48" t="s">
        <v>37</v>
      </c>
      <c r="E127" s="48" t="s">
        <v>39</v>
      </c>
      <c r="F127" s="48" t="s">
        <v>58</v>
      </c>
      <c r="G127" s="21">
        <v>153</v>
      </c>
      <c r="H127" s="21">
        <v>153</v>
      </c>
      <c r="I127" s="21">
        <v>153</v>
      </c>
    </row>
    <row r="128" spans="1:15" ht="39" customHeight="1">
      <c r="A128" s="51" t="s">
        <v>18</v>
      </c>
      <c r="B128" s="52"/>
      <c r="C128" s="31" t="s">
        <v>16</v>
      </c>
      <c r="D128" s="38" t="s">
        <v>37</v>
      </c>
      <c r="E128" s="38" t="s">
        <v>40</v>
      </c>
      <c r="F128" s="31" t="s">
        <v>16</v>
      </c>
      <c r="G128" s="33">
        <f>G129</f>
        <v>13124.4</v>
      </c>
      <c r="H128" s="33">
        <f>H129</f>
        <v>13208.9</v>
      </c>
      <c r="I128" s="33">
        <f>I129</f>
        <v>13259.099999999999</v>
      </c>
      <c r="J128" s="215"/>
      <c r="K128" s="216"/>
      <c r="L128" s="216"/>
      <c r="M128" s="216"/>
      <c r="N128" s="216"/>
      <c r="O128" s="216"/>
    </row>
    <row r="129" spans="1:9" ht="12.75">
      <c r="A129" s="45" t="s">
        <v>81</v>
      </c>
      <c r="B129" s="52"/>
      <c r="C129" s="48" t="s">
        <v>90</v>
      </c>
      <c r="D129" s="48" t="s">
        <v>37</v>
      </c>
      <c r="E129" s="48" t="s">
        <v>40</v>
      </c>
      <c r="F129" s="55" t="s">
        <v>16</v>
      </c>
      <c r="G129" s="21">
        <f>G133+G136+G138+G139</f>
        <v>13124.4</v>
      </c>
      <c r="H129" s="21">
        <f>H133+H136+H138+H139</f>
        <v>13208.9</v>
      </c>
      <c r="I129" s="21">
        <f>I133+I136+I138+I139</f>
        <v>13259.099999999999</v>
      </c>
    </row>
    <row r="130" spans="1:9" ht="12.75">
      <c r="A130" s="42" t="s">
        <v>59</v>
      </c>
      <c r="B130" s="52"/>
      <c r="C130" s="48" t="s">
        <v>92</v>
      </c>
      <c r="D130" s="48" t="s">
        <v>37</v>
      </c>
      <c r="E130" s="48" t="s">
        <v>40</v>
      </c>
      <c r="F130" s="55" t="s">
        <v>16</v>
      </c>
      <c r="G130" s="21">
        <f aca="true" t="shared" si="22" ref="G130:I132">G131</f>
        <v>1430</v>
      </c>
      <c r="H130" s="21">
        <f t="shared" si="22"/>
        <v>1430</v>
      </c>
      <c r="I130" s="21">
        <f t="shared" si="22"/>
        <v>1430</v>
      </c>
    </row>
    <row r="131" spans="1:9" ht="12.75">
      <c r="A131" s="56" t="s">
        <v>168</v>
      </c>
      <c r="B131" s="52"/>
      <c r="C131" s="44" t="s">
        <v>169</v>
      </c>
      <c r="D131" s="48" t="s">
        <v>37</v>
      </c>
      <c r="E131" s="48" t="s">
        <v>40</v>
      </c>
      <c r="F131" s="55"/>
      <c r="G131" s="21">
        <f t="shared" si="22"/>
        <v>1430</v>
      </c>
      <c r="H131" s="21">
        <f t="shared" si="22"/>
        <v>1430</v>
      </c>
      <c r="I131" s="21">
        <f t="shared" si="22"/>
        <v>1430</v>
      </c>
    </row>
    <row r="132" spans="1:9" ht="25.5">
      <c r="A132" s="45" t="s">
        <v>61</v>
      </c>
      <c r="B132" s="52"/>
      <c r="C132" s="86" t="s">
        <v>91</v>
      </c>
      <c r="D132" s="86" t="s">
        <v>37</v>
      </c>
      <c r="E132" s="86" t="s">
        <v>40</v>
      </c>
      <c r="F132" s="87"/>
      <c r="G132" s="88">
        <f t="shared" si="22"/>
        <v>1430</v>
      </c>
      <c r="H132" s="88">
        <f t="shared" si="22"/>
        <v>1430</v>
      </c>
      <c r="I132" s="88">
        <f t="shared" si="22"/>
        <v>1430</v>
      </c>
    </row>
    <row r="133" spans="1:9" ht="26.25" customHeight="1">
      <c r="A133" s="56" t="s">
        <v>225</v>
      </c>
      <c r="B133" s="49"/>
      <c r="C133" s="48" t="s">
        <v>91</v>
      </c>
      <c r="D133" s="48" t="s">
        <v>37</v>
      </c>
      <c r="E133" s="48" t="s">
        <v>40</v>
      </c>
      <c r="F133" s="55">
        <v>120</v>
      </c>
      <c r="G133" s="21">
        <v>1430</v>
      </c>
      <c r="H133" s="21">
        <v>1430</v>
      </c>
      <c r="I133" s="21">
        <v>1430</v>
      </c>
    </row>
    <row r="134" spans="1:9" ht="25.5">
      <c r="A134" s="45" t="s">
        <v>60</v>
      </c>
      <c r="B134" s="89"/>
      <c r="C134" s="90" t="s">
        <v>87</v>
      </c>
      <c r="D134" s="90" t="s">
        <v>37</v>
      </c>
      <c r="E134" s="90" t="s">
        <v>40</v>
      </c>
      <c r="F134" s="46"/>
      <c r="G134" s="91">
        <f>G135+G137</f>
        <v>11694.4</v>
      </c>
      <c r="H134" s="91">
        <f>H135+H137</f>
        <v>11778.9</v>
      </c>
      <c r="I134" s="91">
        <f>I135+I137</f>
        <v>11829.099999999999</v>
      </c>
    </row>
    <row r="135" spans="1:9" ht="25.5">
      <c r="A135" s="45" t="s">
        <v>61</v>
      </c>
      <c r="B135" s="89"/>
      <c r="C135" s="92" t="s">
        <v>93</v>
      </c>
      <c r="D135" s="93" t="s">
        <v>37</v>
      </c>
      <c r="E135" s="93" t="s">
        <v>40</v>
      </c>
      <c r="F135" s="92" t="s">
        <v>16</v>
      </c>
      <c r="G135" s="94">
        <f>G136</f>
        <v>9566.9</v>
      </c>
      <c r="H135" s="94">
        <f>H136</f>
        <v>9566.9</v>
      </c>
      <c r="I135" s="94">
        <f>I136</f>
        <v>9566.9</v>
      </c>
    </row>
    <row r="136" spans="1:9" ht="25.5">
      <c r="A136" s="56" t="s">
        <v>86</v>
      </c>
      <c r="B136" s="89"/>
      <c r="C136" s="57" t="s">
        <v>93</v>
      </c>
      <c r="D136" s="57" t="s">
        <v>37</v>
      </c>
      <c r="E136" s="57" t="s">
        <v>40</v>
      </c>
      <c r="F136" s="47">
        <v>120</v>
      </c>
      <c r="G136" s="21">
        <v>9566.9</v>
      </c>
      <c r="H136" s="21">
        <v>9566.9</v>
      </c>
      <c r="I136" s="21">
        <v>9566.9</v>
      </c>
    </row>
    <row r="137" spans="1:9" ht="25.5">
      <c r="A137" s="56" t="s">
        <v>223</v>
      </c>
      <c r="B137" s="89"/>
      <c r="C137" s="95" t="s">
        <v>88</v>
      </c>
      <c r="D137" s="95" t="s">
        <v>37</v>
      </c>
      <c r="E137" s="95" t="s">
        <v>40</v>
      </c>
      <c r="F137" s="96"/>
      <c r="G137" s="97">
        <f>G138+G139</f>
        <v>2127.5</v>
      </c>
      <c r="H137" s="97">
        <f>H138+H139</f>
        <v>2212</v>
      </c>
      <c r="I137" s="97">
        <f>I138+I139</f>
        <v>2262.2</v>
      </c>
    </row>
    <row r="138" spans="1:9" ht="25.5">
      <c r="A138" s="42" t="s">
        <v>84</v>
      </c>
      <c r="B138" s="89"/>
      <c r="C138" s="57" t="s">
        <v>88</v>
      </c>
      <c r="D138" s="57" t="s">
        <v>37</v>
      </c>
      <c r="E138" s="57" t="s">
        <v>40</v>
      </c>
      <c r="F138" s="57" t="s">
        <v>85</v>
      </c>
      <c r="G138" s="71">
        <v>2124.5</v>
      </c>
      <c r="H138" s="71">
        <v>2209</v>
      </c>
      <c r="I138" s="71">
        <v>2259.2</v>
      </c>
    </row>
    <row r="139" spans="1:9" ht="12.75">
      <c r="A139" s="53" t="s">
        <v>83</v>
      </c>
      <c r="B139" s="89"/>
      <c r="C139" s="57" t="s">
        <v>88</v>
      </c>
      <c r="D139" s="57" t="s">
        <v>37</v>
      </c>
      <c r="E139" s="57" t="s">
        <v>40</v>
      </c>
      <c r="F139" s="57" t="s">
        <v>218</v>
      </c>
      <c r="G139" s="71">
        <v>3</v>
      </c>
      <c r="H139" s="71">
        <v>3</v>
      </c>
      <c r="I139" s="71">
        <v>3</v>
      </c>
    </row>
    <row r="140" spans="1:9" ht="15">
      <c r="A140" s="62" t="s">
        <v>19</v>
      </c>
      <c r="B140" s="46"/>
      <c r="C140" s="36"/>
      <c r="D140" s="98" t="s">
        <v>37</v>
      </c>
      <c r="E140" s="98" t="s">
        <v>41</v>
      </c>
      <c r="F140" s="36"/>
      <c r="G140" s="33">
        <f aca="true" t="shared" si="23" ref="G140:I144">G141</f>
        <v>200</v>
      </c>
      <c r="H140" s="33">
        <f t="shared" si="23"/>
        <v>200</v>
      </c>
      <c r="I140" s="33">
        <f t="shared" si="23"/>
        <v>200</v>
      </c>
    </row>
    <row r="141" spans="1:9" ht="12.75">
      <c r="A141" s="45" t="s">
        <v>62</v>
      </c>
      <c r="B141" s="46"/>
      <c r="C141" s="46" t="s">
        <v>94</v>
      </c>
      <c r="D141" s="90" t="s">
        <v>37</v>
      </c>
      <c r="E141" s="90" t="s">
        <v>41</v>
      </c>
      <c r="F141" s="46"/>
      <c r="G141" s="21">
        <f t="shared" si="23"/>
        <v>200</v>
      </c>
      <c r="H141" s="21">
        <f t="shared" si="23"/>
        <v>200</v>
      </c>
      <c r="I141" s="21">
        <f t="shared" si="23"/>
        <v>200</v>
      </c>
    </row>
    <row r="142" spans="1:9" ht="12.75">
      <c r="A142" s="45" t="s">
        <v>82</v>
      </c>
      <c r="B142" s="46"/>
      <c r="C142" s="46" t="s">
        <v>95</v>
      </c>
      <c r="D142" s="90" t="s">
        <v>37</v>
      </c>
      <c r="E142" s="90" t="s">
        <v>41</v>
      </c>
      <c r="F142" s="46" t="s">
        <v>16</v>
      </c>
      <c r="G142" s="21">
        <f t="shared" si="23"/>
        <v>200</v>
      </c>
      <c r="H142" s="21">
        <f t="shared" si="23"/>
        <v>200</v>
      </c>
      <c r="I142" s="21">
        <f t="shared" si="23"/>
        <v>200</v>
      </c>
    </row>
    <row r="143" spans="1:9" ht="12.75">
      <c r="A143" s="45" t="s">
        <v>82</v>
      </c>
      <c r="B143" s="46"/>
      <c r="C143" s="46" t="s">
        <v>112</v>
      </c>
      <c r="D143" s="90" t="s">
        <v>37</v>
      </c>
      <c r="E143" s="90" t="s">
        <v>41</v>
      </c>
      <c r="F143" s="46"/>
      <c r="G143" s="21">
        <f t="shared" si="23"/>
        <v>200</v>
      </c>
      <c r="H143" s="21">
        <f t="shared" si="23"/>
        <v>200</v>
      </c>
      <c r="I143" s="21">
        <f t="shared" si="23"/>
        <v>200</v>
      </c>
    </row>
    <row r="144" spans="1:9" ht="12.75">
      <c r="A144" s="45" t="s">
        <v>64</v>
      </c>
      <c r="B144" s="46"/>
      <c r="C144" s="90" t="s">
        <v>96</v>
      </c>
      <c r="D144" s="90" t="s">
        <v>37</v>
      </c>
      <c r="E144" s="90" t="s">
        <v>41</v>
      </c>
      <c r="F144" s="90" t="s">
        <v>16</v>
      </c>
      <c r="G144" s="21">
        <f t="shared" si="23"/>
        <v>200</v>
      </c>
      <c r="H144" s="21">
        <f t="shared" si="23"/>
        <v>200</v>
      </c>
      <c r="I144" s="21">
        <f t="shared" si="23"/>
        <v>200</v>
      </c>
    </row>
    <row r="145" spans="1:9" ht="12.75">
      <c r="A145" s="45" t="s">
        <v>64</v>
      </c>
      <c r="B145" s="46"/>
      <c r="C145" s="90" t="s">
        <v>96</v>
      </c>
      <c r="D145" s="90" t="s">
        <v>37</v>
      </c>
      <c r="E145" s="90" t="s">
        <v>41</v>
      </c>
      <c r="F145" s="90" t="s">
        <v>65</v>
      </c>
      <c r="G145" s="21">
        <v>200</v>
      </c>
      <c r="H145" s="21">
        <v>200</v>
      </c>
      <c r="I145" s="21">
        <v>200</v>
      </c>
    </row>
    <row r="146" spans="1:9" ht="15.75" customHeight="1">
      <c r="A146" s="51" t="s">
        <v>24</v>
      </c>
      <c r="B146" s="52"/>
      <c r="C146" s="38"/>
      <c r="D146" s="38" t="s">
        <v>37</v>
      </c>
      <c r="E146" s="38" t="s">
        <v>42</v>
      </c>
      <c r="F146" s="38"/>
      <c r="G146" s="33">
        <f aca="true" t="shared" si="24" ref="G146:I148">G147</f>
        <v>1206.2</v>
      </c>
      <c r="H146" s="33">
        <f t="shared" si="24"/>
        <v>1269.8</v>
      </c>
      <c r="I146" s="33">
        <f t="shared" si="24"/>
        <v>1278</v>
      </c>
    </row>
    <row r="147" spans="1:9" ht="12.75">
      <c r="A147" s="45" t="s">
        <v>62</v>
      </c>
      <c r="B147" s="46"/>
      <c r="C147" s="90" t="s">
        <v>94</v>
      </c>
      <c r="D147" s="90" t="s">
        <v>37</v>
      </c>
      <c r="E147" s="90" t="s">
        <v>42</v>
      </c>
      <c r="F147" s="48"/>
      <c r="G147" s="21">
        <f t="shared" si="24"/>
        <v>1206.2</v>
      </c>
      <c r="H147" s="21">
        <f t="shared" si="24"/>
        <v>1269.8</v>
      </c>
      <c r="I147" s="21">
        <f t="shared" si="24"/>
        <v>1278</v>
      </c>
    </row>
    <row r="148" spans="1:9" ht="12.75">
      <c r="A148" s="45" t="s">
        <v>82</v>
      </c>
      <c r="B148" s="46"/>
      <c r="C148" s="90" t="s">
        <v>95</v>
      </c>
      <c r="D148" s="90" t="s">
        <v>37</v>
      </c>
      <c r="E148" s="90" t="s">
        <v>42</v>
      </c>
      <c r="F148" s="48"/>
      <c r="G148" s="21">
        <f t="shared" si="24"/>
        <v>1206.2</v>
      </c>
      <c r="H148" s="21">
        <f t="shared" si="24"/>
        <v>1269.8</v>
      </c>
      <c r="I148" s="21">
        <f t="shared" si="24"/>
        <v>1278</v>
      </c>
    </row>
    <row r="149" spans="1:9" ht="12.75">
      <c r="A149" s="45" t="s">
        <v>82</v>
      </c>
      <c r="B149" s="46"/>
      <c r="C149" s="90" t="s">
        <v>112</v>
      </c>
      <c r="D149" s="90" t="s">
        <v>37</v>
      </c>
      <c r="E149" s="90" t="s">
        <v>42</v>
      </c>
      <c r="F149" s="48"/>
      <c r="G149" s="21">
        <f>G150+G153+G155+G157+G159+G161+G163+G165+G167+G169</f>
        <v>1206.2</v>
      </c>
      <c r="H149" s="21">
        <f>H150+H153+H155+H157+H159+H161+H163+H165+H167+H169</f>
        <v>1269.8</v>
      </c>
      <c r="I149" s="21">
        <f>I150+I153+I155+I157+I159+I161+I163+I165+I167+I169</f>
        <v>1278</v>
      </c>
    </row>
    <row r="150" spans="1:9" ht="25.5">
      <c r="A150" s="45" t="s">
        <v>226</v>
      </c>
      <c r="B150" s="46"/>
      <c r="C150" s="57" t="s">
        <v>97</v>
      </c>
      <c r="D150" s="57" t="s">
        <v>37</v>
      </c>
      <c r="E150" s="57" t="s">
        <v>42</v>
      </c>
      <c r="F150" s="47"/>
      <c r="G150" s="21">
        <f>G151+G152</f>
        <v>133.5</v>
      </c>
      <c r="H150" s="21">
        <f>H151+H152</f>
        <v>116.69999999999999</v>
      </c>
      <c r="I150" s="21">
        <f>I151+I152</f>
        <v>116.69999999999999</v>
      </c>
    </row>
    <row r="151" spans="1:9" ht="25.5">
      <c r="A151" s="42" t="s">
        <v>84</v>
      </c>
      <c r="B151" s="47"/>
      <c r="C151" s="57" t="s">
        <v>97</v>
      </c>
      <c r="D151" s="57" t="s">
        <v>37</v>
      </c>
      <c r="E151" s="57" t="s">
        <v>42</v>
      </c>
      <c r="F151" s="47">
        <v>240</v>
      </c>
      <c r="G151" s="21">
        <v>128.9</v>
      </c>
      <c r="H151" s="21">
        <v>112.1</v>
      </c>
      <c r="I151" s="21">
        <v>112.1</v>
      </c>
    </row>
    <row r="152" spans="1:9" ht="12.75">
      <c r="A152" s="53" t="s">
        <v>83</v>
      </c>
      <c r="B152" s="47"/>
      <c r="C152" s="57" t="s">
        <v>97</v>
      </c>
      <c r="D152" s="57" t="s">
        <v>37</v>
      </c>
      <c r="E152" s="57" t="s">
        <v>42</v>
      </c>
      <c r="F152" s="47">
        <v>850</v>
      </c>
      <c r="G152" s="21">
        <v>4.6</v>
      </c>
      <c r="H152" s="21">
        <v>4.6</v>
      </c>
      <c r="I152" s="21">
        <v>4.6</v>
      </c>
    </row>
    <row r="153" spans="1:9" ht="12.75">
      <c r="A153" s="42" t="s">
        <v>51</v>
      </c>
      <c r="B153" s="52"/>
      <c r="C153" s="57" t="s">
        <v>98</v>
      </c>
      <c r="D153" s="48" t="s">
        <v>37</v>
      </c>
      <c r="E153" s="48" t="s">
        <v>42</v>
      </c>
      <c r="F153" s="47"/>
      <c r="G153" s="21">
        <f>G154</f>
        <v>628</v>
      </c>
      <c r="H153" s="21">
        <f>H154</f>
        <v>500</v>
      </c>
      <c r="I153" s="21">
        <f>I154</f>
        <v>500</v>
      </c>
    </row>
    <row r="154" spans="1:9" ht="25.5">
      <c r="A154" s="42" t="s">
        <v>84</v>
      </c>
      <c r="B154" s="52"/>
      <c r="C154" s="57" t="s">
        <v>98</v>
      </c>
      <c r="D154" s="48" t="s">
        <v>37</v>
      </c>
      <c r="E154" s="48" t="s">
        <v>42</v>
      </c>
      <c r="F154" s="47">
        <v>240</v>
      </c>
      <c r="G154" s="21">
        <v>628</v>
      </c>
      <c r="H154" s="21">
        <v>500</v>
      </c>
      <c r="I154" s="21">
        <v>500</v>
      </c>
    </row>
    <row r="155" spans="1:9" ht="17.25" customHeight="1">
      <c r="A155" s="42" t="s">
        <v>227</v>
      </c>
      <c r="B155" s="69"/>
      <c r="C155" s="57" t="s">
        <v>99</v>
      </c>
      <c r="D155" s="48" t="s">
        <v>37</v>
      </c>
      <c r="E155" s="48" t="s">
        <v>42</v>
      </c>
      <c r="F155" s="47"/>
      <c r="G155" s="21">
        <f>G156</f>
        <v>50</v>
      </c>
      <c r="H155" s="21">
        <f>H156</f>
        <v>150</v>
      </c>
      <c r="I155" s="21">
        <f>I156</f>
        <v>150</v>
      </c>
    </row>
    <row r="156" spans="1:9" ht="25.5">
      <c r="A156" s="42" t="s">
        <v>84</v>
      </c>
      <c r="B156" s="69"/>
      <c r="C156" s="57" t="s">
        <v>99</v>
      </c>
      <c r="D156" s="48" t="s">
        <v>37</v>
      </c>
      <c r="E156" s="48" t="s">
        <v>42</v>
      </c>
      <c r="F156" s="47">
        <v>240</v>
      </c>
      <c r="G156" s="21">
        <v>50</v>
      </c>
      <c r="H156" s="21">
        <v>150</v>
      </c>
      <c r="I156" s="21">
        <v>150</v>
      </c>
    </row>
    <row r="157" spans="1:9" ht="25.5">
      <c r="A157" s="42" t="s">
        <v>217</v>
      </c>
      <c r="B157" s="69"/>
      <c r="C157" s="57" t="s">
        <v>216</v>
      </c>
      <c r="D157" s="48" t="s">
        <v>37</v>
      </c>
      <c r="E157" s="48" t="s">
        <v>42</v>
      </c>
      <c r="F157" s="47"/>
      <c r="G157" s="21">
        <f>G158</f>
        <v>50</v>
      </c>
      <c r="H157" s="21">
        <f>H158</f>
        <v>150</v>
      </c>
      <c r="I157" s="21">
        <f>I158</f>
        <v>150</v>
      </c>
    </row>
    <row r="158" spans="1:9" ht="25.5">
      <c r="A158" s="42" t="s">
        <v>84</v>
      </c>
      <c r="B158" s="52"/>
      <c r="C158" s="57" t="s">
        <v>216</v>
      </c>
      <c r="D158" s="48" t="s">
        <v>37</v>
      </c>
      <c r="E158" s="48" t="s">
        <v>42</v>
      </c>
      <c r="F158" s="47">
        <v>240</v>
      </c>
      <c r="G158" s="21">
        <v>50</v>
      </c>
      <c r="H158" s="21">
        <v>150</v>
      </c>
      <c r="I158" s="21">
        <v>150</v>
      </c>
    </row>
    <row r="159" spans="1:9" ht="13.5" customHeight="1">
      <c r="A159" s="42" t="s">
        <v>228</v>
      </c>
      <c r="B159" s="52"/>
      <c r="C159" s="57" t="s">
        <v>100</v>
      </c>
      <c r="D159" s="48" t="s">
        <v>37</v>
      </c>
      <c r="E159" s="48" t="s">
        <v>42</v>
      </c>
      <c r="F159" s="47"/>
      <c r="G159" s="21">
        <f>G160</f>
        <v>115.8</v>
      </c>
      <c r="H159" s="21">
        <f>H160</f>
        <v>115.8</v>
      </c>
      <c r="I159" s="21">
        <f>I160</f>
        <v>115.8</v>
      </c>
    </row>
    <row r="160" spans="1:9" ht="30" customHeight="1">
      <c r="A160" s="42" t="s">
        <v>84</v>
      </c>
      <c r="B160" s="52"/>
      <c r="C160" s="57" t="s">
        <v>100</v>
      </c>
      <c r="D160" s="48" t="s">
        <v>37</v>
      </c>
      <c r="E160" s="48" t="s">
        <v>42</v>
      </c>
      <c r="F160" s="47">
        <v>240</v>
      </c>
      <c r="G160" s="21">
        <v>115.8</v>
      </c>
      <c r="H160" s="21">
        <v>115.8</v>
      </c>
      <c r="I160" s="21">
        <v>115.8</v>
      </c>
    </row>
    <row r="161" spans="1:9" ht="27" customHeight="1">
      <c r="A161" s="42" t="s">
        <v>66</v>
      </c>
      <c r="B161" s="52"/>
      <c r="C161" s="57" t="s">
        <v>101</v>
      </c>
      <c r="D161" s="48" t="s">
        <v>37</v>
      </c>
      <c r="E161" s="48" t="s">
        <v>42</v>
      </c>
      <c r="F161" s="47"/>
      <c r="G161" s="21">
        <f>G162</f>
        <v>6.3</v>
      </c>
      <c r="H161" s="21">
        <f>H162</f>
        <v>6.5</v>
      </c>
      <c r="I161" s="21">
        <f>I162</f>
        <v>6.8</v>
      </c>
    </row>
    <row r="162" spans="1:9" ht="12.75">
      <c r="A162" s="53" t="s">
        <v>83</v>
      </c>
      <c r="B162" s="52"/>
      <c r="C162" s="57" t="s">
        <v>101</v>
      </c>
      <c r="D162" s="48" t="s">
        <v>37</v>
      </c>
      <c r="E162" s="48" t="s">
        <v>42</v>
      </c>
      <c r="F162" s="47">
        <v>850</v>
      </c>
      <c r="G162" s="21">
        <v>6.3</v>
      </c>
      <c r="H162" s="21">
        <v>6.5</v>
      </c>
      <c r="I162" s="21">
        <v>6.8</v>
      </c>
    </row>
    <row r="163" spans="1:9" ht="25.5">
      <c r="A163" s="42" t="s">
        <v>67</v>
      </c>
      <c r="B163" s="52"/>
      <c r="C163" s="57" t="s">
        <v>102</v>
      </c>
      <c r="D163" s="48" t="s">
        <v>37</v>
      </c>
      <c r="E163" s="48" t="s">
        <v>42</v>
      </c>
      <c r="F163" s="47"/>
      <c r="G163" s="21">
        <f>G164</f>
        <v>183.4</v>
      </c>
      <c r="H163" s="21">
        <f>H164</f>
        <v>191.3</v>
      </c>
      <c r="I163" s="21">
        <f>I164</f>
        <v>199</v>
      </c>
    </row>
    <row r="164" spans="1:9" ht="25.5">
      <c r="A164" s="42" t="s">
        <v>84</v>
      </c>
      <c r="B164" s="52"/>
      <c r="C164" s="57" t="s">
        <v>102</v>
      </c>
      <c r="D164" s="48" t="s">
        <v>37</v>
      </c>
      <c r="E164" s="48" t="s">
        <v>42</v>
      </c>
      <c r="F164" s="47">
        <v>240</v>
      </c>
      <c r="G164" s="21">
        <v>183.4</v>
      </c>
      <c r="H164" s="21">
        <v>191.3</v>
      </c>
      <c r="I164" s="21">
        <v>199</v>
      </c>
    </row>
    <row r="165" spans="1:9" ht="51">
      <c r="A165" s="53" t="s">
        <v>229</v>
      </c>
      <c r="B165" s="52"/>
      <c r="C165" s="57" t="s">
        <v>106</v>
      </c>
      <c r="D165" s="48" t="s">
        <v>37</v>
      </c>
      <c r="E165" s="48" t="s">
        <v>42</v>
      </c>
      <c r="F165" s="47"/>
      <c r="G165" s="21">
        <f>G166</f>
        <v>24</v>
      </c>
      <c r="H165" s="21">
        <f>H166</f>
        <v>24</v>
      </c>
      <c r="I165" s="21">
        <f>I166</f>
        <v>24</v>
      </c>
    </row>
    <row r="166" spans="1:9" ht="12.75">
      <c r="A166" s="42" t="s">
        <v>57</v>
      </c>
      <c r="B166" s="52"/>
      <c r="C166" s="57" t="s">
        <v>106</v>
      </c>
      <c r="D166" s="48" t="s">
        <v>37</v>
      </c>
      <c r="E166" s="48" t="s">
        <v>42</v>
      </c>
      <c r="F166" s="47">
        <v>540</v>
      </c>
      <c r="G166" s="21">
        <v>24</v>
      </c>
      <c r="H166" s="21">
        <v>24</v>
      </c>
      <c r="I166" s="21">
        <v>24</v>
      </c>
    </row>
    <row r="167" spans="1:9" ht="12.75">
      <c r="A167" s="42" t="s">
        <v>69</v>
      </c>
      <c r="B167" s="52"/>
      <c r="C167" s="57" t="s">
        <v>104</v>
      </c>
      <c r="D167" s="48" t="s">
        <v>37</v>
      </c>
      <c r="E167" s="48" t="s">
        <v>42</v>
      </c>
      <c r="F167" s="47"/>
      <c r="G167" s="21">
        <f>G168</f>
        <v>10</v>
      </c>
      <c r="H167" s="21">
        <f>H168</f>
        <v>10</v>
      </c>
      <c r="I167" s="21">
        <f>I168</f>
        <v>10</v>
      </c>
    </row>
    <row r="168" spans="1:9" ht="25.5">
      <c r="A168" s="42" t="s">
        <v>84</v>
      </c>
      <c r="B168" s="52"/>
      <c r="C168" s="57" t="s">
        <v>104</v>
      </c>
      <c r="D168" s="48" t="s">
        <v>37</v>
      </c>
      <c r="E168" s="48" t="s">
        <v>42</v>
      </c>
      <c r="F168" s="47">
        <v>240</v>
      </c>
      <c r="G168" s="21">
        <v>10</v>
      </c>
      <c r="H168" s="21">
        <v>10</v>
      </c>
      <c r="I168" s="21">
        <v>10</v>
      </c>
    </row>
    <row r="169" spans="1:9" ht="25.5">
      <c r="A169" s="42" t="s">
        <v>68</v>
      </c>
      <c r="B169" s="52"/>
      <c r="C169" s="57" t="s">
        <v>103</v>
      </c>
      <c r="D169" s="48" t="s">
        <v>37</v>
      </c>
      <c r="E169" s="48" t="s">
        <v>42</v>
      </c>
      <c r="F169" s="47"/>
      <c r="G169" s="21">
        <f>G170</f>
        <v>5.2</v>
      </c>
      <c r="H169" s="21">
        <f>H170</f>
        <v>5.5</v>
      </c>
      <c r="I169" s="21">
        <f>I170</f>
        <v>5.7</v>
      </c>
    </row>
    <row r="170" spans="1:9" ht="25.5">
      <c r="A170" s="42" t="s">
        <v>84</v>
      </c>
      <c r="B170" s="52"/>
      <c r="C170" s="57" t="s">
        <v>103</v>
      </c>
      <c r="D170" s="48" t="s">
        <v>37</v>
      </c>
      <c r="E170" s="48" t="s">
        <v>42</v>
      </c>
      <c r="F170" s="47">
        <v>240</v>
      </c>
      <c r="G170" s="21">
        <v>5.2</v>
      </c>
      <c r="H170" s="21">
        <v>5.5</v>
      </c>
      <c r="I170" s="21">
        <v>5.7</v>
      </c>
    </row>
    <row r="171" spans="1:10" ht="29.25">
      <c r="A171" s="30" t="s">
        <v>33</v>
      </c>
      <c r="B171" s="39">
        <v>911</v>
      </c>
      <c r="C171" s="38"/>
      <c r="D171" s="38" t="s">
        <v>39</v>
      </c>
      <c r="E171" s="38" t="s">
        <v>38</v>
      </c>
      <c r="F171" s="38"/>
      <c r="G171" s="99">
        <f aca="true" t="shared" si="25" ref="G171:I175">G172</f>
        <v>493.9</v>
      </c>
      <c r="H171" s="99">
        <f t="shared" si="25"/>
        <v>468</v>
      </c>
      <c r="I171" s="99">
        <f t="shared" si="25"/>
        <v>468</v>
      </c>
      <c r="J171" s="34"/>
    </row>
    <row r="172" spans="1:9" ht="25.5">
      <c r="A172" s="51" t="s">
        <v>230</v>
      </c>
      <c r="B172" s="49"/>
      <c r="C172" s="47"/>
      <c r="D172" s="44" t="s">
        <v>39</v>
      </c>
      <c r="E172" s="44" t="s">
        <v>231</v>
      </c>
      <c r="F172" s="50"/>
      <c r="G172" s="100">
        <f t="shared" si="25"/>
        <v>493.9</v>
      </c>
      <c r="H172" s="100">
        <f t="shared" si="25"/>
        <v>468</v>
      </c>
      <c r="I172" s="100">
        <f t="shared" si="25"/>
        <v>468</v>
      </c>
    </row>
    <row r="173" spans="1:9" ht="12.75">
      <c r="A173" s="45" t="s">
        <v>62</v>
      </c>
      <c r="B173" s="46"/>
      <c r="C173" s="90" t="s">
        <v>94</v>
      </c>
      <c r="D173" s="44" t="s">
        <v>39</v>
      </c>
      <c r="E173" s="44" t="s">
        <v>231</v>
      </c>
      <c r="F173" s="46"/>
      <c r="G173" s="100">
        <f t="shared" si="25"/>
        <v>493.9</v>
      </c>
      <c r="H173" s="100">
        <f t="shared" si="25"/>
        <v>468</v>
      </c>
      <c r="I173" s="100">
        <f t="shared" si="25"/>
        <v>468</v>
      </c>
    </row>
    <row r="174" spans="1:9" ht="12.75">
      <c r="A174" s="45" t="s">
        <v>82</v>
      </c>
      <c r="B174" s="46"/>
      <c r="C174" s="90" t="s">
        <v>95</v>
      </c>
      <c r="D174" s="44" t="s">
        <v>39</v>
      </c>
      <c r="E174" s="44" t="s">
        <v>231</v>
      </c>
      <c r="F174" s="47"/>
      <c r="G174" s="100">
        <f t="shared" si="25"/>
        <v>493.9</v>
      </c>
      <c r="H174" s="100">
        <f t="shared" si="25"/>
        <v>468</v>
      </c>
      <c r="I174" s="100">
        <f t="shared" si="25"/>
        <v>468</v>
      </c>
    </row>
    <row r="175" spans="1:9" ht="12.75">
      <c r="A175" s="45" t="s">
        <v>82</v>
      </c>
      <c r="B175" s="46"/>
      <c r="C175" s="90" t="s">
        <v>112</v>
      </c>
      <c r="D175" s="44" t="s">
        <v>39</v>
      </c>
      <c r="E175" s="44" t="s">
        <v>231</v>
      </c>
      <c r="F175" s="47"/>
      <c r="G175" s="100">
        <f t="shared" si="25"/>
        <v>493.9</v>
      </c>
      <c r="H175" s="100">
        <f t="shared" si="25"/>
        <v>468</v>
      </c>
      <c r="I175" s="100">
        <f t="shared" si="25"/>
        <v>468</v>
      </c>
    </row>
    <row r="176" spans="1:9" ht="38.25">
      <c r="A176" s="101" t="s">
        <v>63</v>
      </c>
      <c r="B176" s="46"/>
      <c r="C176" s="47" t="s">
        <v>105</v>
      </c>
      <c r="D176" s="44" t="s">
        <v>39</v>
      </c>
      <c r="E176" s="44" t="s">
        <v>231</v>
      </c>
      <c r="F176" s="46"/>
      <c r="G176" s="100">
        <f>G177+G178</f>
        <v>493.9</v>
      </c>
      <c r="H176" s="100">
        <f>H177+H178</f>
        <v>468</v>
      </c>
      <c r="I176" s="100">
        <f>I177+I178</f>
        <v>468</v>
      </c>
    </row>
    <row r="177" spans="1:9" ht="25.5">
      <c r="A177" s="56" t="s">
        <v>86</v>
      </c>
      <c r="B177" s="46"/>
      <c r="C177" s="47" t="s">
        <v>105</v>
      </c>
      <c r="D177" s="44" t="s">
        <v>39</v>
      </c>
      <c r="E177" s="44" t="s">
        <v>231</v>
      </c>
      <c r="F177" s="47">
        <v>120</v>
      </c>
      <c r="G177" s="100">
        <v>457.5</v>
      </c>
      <c r="H177" s="71">
        <v>457.5</v>
      </c>
      <c r="I177" s="71">
        <v>457.5</v>
      </c>
    </row>
    <row r="178" spans="1:9" ht="25.5">
      <c r="A178" s="42" t="s">
        <v>84</v>
      </c>
      <c r="B178" s="46"/>
      <c r="C178" s="47" t="s">
        <v>105</v>
      </c>
      <c r="D178" s="44" t="s">
        <v>39</v>
      </c>
      <c r="E178" s="44" t="s">
        <v>231</v>
      </c>
      <c r="F178" s="47">
        <v>240</v>
      </c>
      <c r="G178" s="71">
        <v>36.4</v>
      </c>
      <c r="H178" s="71">
        <v>10.5</v>
      </c>
      <c r="I178" s="71">
        <v>10.5</v>
      </c>
    </row>
    <row r="179" spans="1:9" ht="15">
      <c r="A179" s="51" t="s">
        <v>8</v>
      </c>
      <c r="B179" s="39">
        <v>911</v>
      </c>
      <c r="C179" s="58"/>
      <c r="D179" s="58" t="s">
        <v>46</v>
      </c>
      <c r="E179" s="58" t="s">
        <v>38</v>
      </c>
      <c r="F179" s="47"/>
      <c r="G179" s="33">
        <f aca="true" t="shared" si="26" ref="G179:I182">G180</f>
        <v>238.78</v>
      </c>
      <c r="H179" s="33">
        <f t="shared" si="26"/>
        <v>238.78</v>
      </c>
      <c r="I179" s="33">
        <f t="shared" si="26"/>
        <v>238.78</v>
      </c>
    </row>
    <row r="180" spans="1:9" ht="12.75">
      <c r="A180" s="42" t="s">
        <v>22</v>
      </c>
      <c r="B180" s="77"/>
      <c r="C180" s="48"/>
      <c r="D180" s="78" t="s">
        <v>46</v>
      </c>
      <c r="E180" s="78" t="s">
        <v>37</v>
      </c>
      <c r="F180" s="47"/>
      <c r="G180" s="21">
        <f t="shared" si="26"/>
        <v>238.78</v>
      </c>
      <c r="H180" s="21">
        <f t="shared" si="26"/>
        <v>238.78</v>
      </c>
      <c r="I180" s="21">
        <f t="shared" si="26"/>
        <v>238.78</v>
      </c>
    </row>
    <row r="181" spans="1:9" ht="12.75">
      <c r="A181" s="45" t="s">
        <v>62</v>
      </c>
      <c r="B181" s="77"/>
      <c r="C181" s="46" t="s">
        <v>94</v>
      </c>
      <c r="D181" s="48" t="s">
        <v>46</v>
      </c>
      <c r="E181" s="48" t="s">
        <v>37</v>
      </c>
      <c r="F181" s="48"/>
      <c r="G181" s="21">
        <f t="shared" si="26"/>
        <v>238.78</v>
      </c>
      <c r="H181" s="21">
        <f t="shared" si="26"/>
        <v>238.78</v>
      </c>
      <c r="I181" s="21">
        <f t="shared" si="26"/>
        <v>238.78</v>
      </c>
    </row>
    <row r="182" spans="1:9" ht="12.75">
      <c r="A182" s="45" t="s">
        <v>171</v>
      </c>
      <c r="B182" s="77"/>
      <c r="C182" s="60" t="s">
        <v>95</v>
      </c>
      <c r="D182" s="48" t="s">
        <v>46</v>
      </c>
      <c r="E182" s="48" t="s">
        <v>37</v>
      </c>
      <c r="F182" s="48"/>
      <c r="G182" s="21">
        <f t="shared" si="26"/>
        <v>238.78</v>
      </c>
      <c r="H182" s="21">
        <f t="shared" si="26"/>
        <v>238.78</v>
      </c>
      <c r="I182" s="21">
        <f t="shared" si="26"/>
        <v>238.78</v>
      </c>
    </row>
    <row r="183" spans="1:9" ht="12.75">
      <c r="A183" s="45" t="s">
        <v>171</v>
      </c>
      <c r="B183" s="77"/>
      <c r="C183" s="60" t="s">
        <v>112</v>
      </c>
      <c r="D183" s="48" t="s">
        <v>46</v>
      </c>
      <c r="E183" s="48" t="s">
        <v>37</v>
      </c>
      <c r="F183" s="48"/>
      <c r="G183" s="21">
        <f>G184+G186</f>
        <v>238.78</v>
      </c>
      <c r="H183" s="21">
        <v>238.78</v>
      </c>
      <c r="I183" s="21">
        <v>238.78</v>
      </c>
    </row>
    <row r="184" spans="1:9" ht="12.75">
      <c r="A184" s="45" t="s">
        <v>181</v>
      </c>
      <c r="B184" s="77"/>
      <c r="C184" s="61" t="s">
        <v>178</v>
      </c>
      <c r="D184" s="48" t="s">
        <v>46</v>
      </c>
      <c r="E184" s="48" t="s">
        <v>37</v>
      </c>
      <c r="F184" s="48"/>
      <c r="G184" s="21">
        <f>G185</f>
        <v>10</v>
      </c>
      <c r="H184" s="21">
        <f>H185</f>
        <v>10</v>
      </c>
      <c r="I184" s="21">
        <f>I185</f>
        <v>10</v>
      </c>
    </row>
    <row r="185" spans="1:9" ht="25.5">
      <c r="A185" s="42" t="s">
        <v>84</v>
      </c>
      <c r="B185" s="77"/>
      <c r="C185" s="61" t="s">
        <v>178</v>
      </c>
      <c r="D185" s="48" t="s">
        <v>46</v>
      </c>
      <c r="E185" s="48" t="s">
        <v>37</v>
      </c>
      <c r="F185" s="50" t="s">
        <v>85</v>
      </c>
      <c r="G185" s="21">
        <v>10</v>
      </c>
      <c r="H185" s="21">
        <v>10</v>
      </c>
      <c r="I185" s="21">
        <v>10</v>
      </c>
    </row>
    <row r="186" spans="1:9" ht="12.75">
      <c r="A186" s="45" t="s">
        <v>238</v>
      </c>
      <c r="B186" s="77"/>
      <c r="C186" s="46" t="s">
        <v>114</v>
      </c>
      <c r="D186" s="48" t="s">
        <v>46</v>
      </c>
      <c r="E186" s="48" t="s">
        <v>37</v>
      </c>
      <c r="F186" s="50"/>
      <c r="G186" s="21">
        <f>G187</f>
        <v>228.78</v>
      </c>
      <c r="H186" s="21">
        <f>H187</f>
        <v>228.78</v>
      </c>
      <c r="I186" s="21">
        <f>I187</f>
        <v>228.78</v>
      </c>
    </row>
    <row r="187" spans="1:9" ht="25.5">
      <c r="A187" s="42" t="s">
        <v>84</v>
      </c>
      <c r="B187" s="52"/>
      <c r="C187" s="47" t="s">
        <v>114</v>
      </c>
      <c r="D187" s="48" t="s">
        <v>46</v>
      </c>
      <c r="E187" s="48" t="s">
        <v>37</v>
      </c>
      <c r="F187" s="50" t="s">
        <v>85</v>
      </c>
      <c r="G187" s="21">
        <v>228.78</v>
      </c>
      <c r="H187" s="21">
        <v>228.78</v>
      </c>
      <c r="I187" s="21">
        <v>228.78</v>
      </c>
    </row>
    <row r="188" spans="1:9" ht="15">
      <c r="A188" s="102" t="s">
        <v>29</v>
      </c>
      <c r="B188" s="39">
        <v>911</v>
      </c>
      <c r="C188" s="58"/>
      <c r="D188" s="58" t="s">
        <v>48</v>
      </c>
      <c r="E188" s="58" t="s">
        <v>38</v>
      </c>
      <c r="F188" s="58"/>
      <c r="G188" s="33">
        <f aca="true" t="shared" si="27" ref="G188:G193">G189</f>
        <v>1309.8</v>
      </c>
      <c r="H188" s="33">
        <f aca="true" t="shared" si="28" ref="H188:H193">H189</f>
        <v>1309.8</v>
      </c>
      <c r="I188" s="33">
        <f aca="true" t="shared" si="29" ref="I188:I193">I189</f>
        <v>1309.8</v>
      </c>
    </row>
    <row r="189" spans="1:9" ht="12.75">
      <c r="A189" s="42" t="s">
        <v>26</v>
      </c>
      <c r="B189" s="77"/>
      <c r="C189" s="48"/>
      <c r="D189" s="48" t="s">
        <v>48</v>
      </c>
      <c r="E189" s="48" t="s">
        <v>37</v>
      </c>
      <c r="F189" s="48"/>
      <c r="G189" s="21">
        <f t="shared" si="27"/>
        <v>1309.8</v>
      </c>
      <c r="H189" s="21">
        <f t="shared" si="28"/>
        <v>1309.8</v>
      </c>
      <c r="I189" s="21">
        <f t="shared" si="29"/>
        <v>1309.8</v>
      </c>
    </row>
    <row r="190" spans="1:9" ht="12.75">
      <c r="A190" s="45" t="s">
        <v>62</v>
      </c>
      <c r="B190" s="49"/>
      <c r="C190" s="46" t="s">
        <v>94</v>
      </c>
      <c r="D190" s="48" t="s">
        <v>48</v>
      </c>
      <c r="E190" s="48" t="s">
        <v>37</v>
      </c>
      <c r="F190" s="48"/>
      <c r="G190" s="21">
        <f t="shared" si="27"/>
        <v>1309.8</v>
      </c>
      <c r="H190" s="21">
        <f t="shared" si="28"/>
        <v>1309.8</v>
      </c>
      <c r="I190" s="21">
        <f t="shared" si="29"/>
        <v>1309.8</v>
      </c>
    </row>
    <row r="191" spans="1:9" ht="12.75">
      <c r="A191" s="45" t="s">
        <v>171</v>
      </c>
      <c r="B191" s="49"/>
      <c r="C191" s="46" t="s">
        <v>95</v>
      </c>
      <c r="D191" s="48" t="s">
        <v>48</v>
      </c>
      <c r="E191" s="48" t="s">
        <v>37</v>
      </c>
      <c r="F191" s="48"/>
      <c r="G191" s="21">
        <f t="shared" si="27"/>
        <v>1309.8</v>
      </c>
      <c r="H191" s="21">
        <f t="shared" si="28"/>
        <v>1309.8</v>
      </c>
      <c r="I191" s="21">
        <f t="shared" si="29"/>
        <v>1309.8</v>
      </c>
    </row>
    <row r="192" spans="1:9" ht="12.75">
      <c r="A192" s="45" t="s">
        <v>171</v>
      </c>
      <c r="B192" s="49"/>
      <c r="C192" s="47" t="s">
        <v>112</v>
      </c>
      <c r="D192" s="48" t="s">
        <v>48</v>
      </c>
      <c r="E192" s="48" t="s">
        <v>37</v>
      </c>
      <c r="F192" s="48"/>
      <c r="G192" s="21">
        <f t="shared" si="27"/>
        <v>1309.8</v>
      </c>
      <c r="H192" s="21">
        <f t="shared" si="28"/>
        <v>1309.8</v>
      </c>
      <c r="I192" s="21">
        <f t="shared" si="29"/>
        <v>1309.8</v>
      </c>
    </row>
    <row r="193" spans="1:9" ht="12.75">
      <c r="A193" s="42" t="s">
        <v>30</v>
      </c>
      <c r="B193" s="49"/>
      <c r="C193" s="47" t="s">
        <v>137</v>
      </c>
      <c r="D193" s="48" t="s">
        <v>48</v>
      </c>
      <c r="E193" s="48" t="s">
        <v>37</v>
      </c>
      <c r="F193" s="48"/>
      <c r="G193" s="21">
        <f t="shared" si="27"/>
        <v>1309.8</v>
      </c>
      <c r="H193" s="21">
        <f t="shared" si="28"/>
        <v>1309.8</v>
      </c>
      <c r="I193" s="21">
        <f t="shared" si="29"/>
        <v>1309.8</v>
      </c>
    </row>
    <row r="194" spans="1:9" ht="12.75">
      <c r="A194" s="42" t="s">
        <v>79</v>
      </c>
      <c r="B194" s="77"/>
      <c r="C194" s="47" t="s">
        <v>137</v>
      </c>
      <c r="D194" s="48" t="s">
        <v>48</v>
      </c>
      <c r="E194" s="48" t="s">
        <v>37</v>
      </c>
      <c r="F194" s="50" t="s">
        <v>80</v>
      </c>
      <c r="G194" s="21">
        <v>1309.8</v>
      </c>
      <c r="H194" s="21">
        <v>1309.8</v>
      </c>
      <c r="I194" s="21">
        <v>1309.8</v>
      </c>
    </row>
    <row r="195" spans="1:9" ht="15">
      <c r="A195" s="51" t="s">
        <v>10</v>
      </c>
      <c r="B195" s="39">
        <v>911</v>
      </c>
      <c r="C195" s="39"/>
      <c r="D195" s="58" t="s">
        <v>41</v>
      </c>
      <c r="E195" s="58" t="s">
        <v>38</v>
      </c>
      <c r="F195" s="39"/>
      <c r="G195" s="33">
        <f aca="true" t="shared" si="30" ref="G195:I199">G196</f>
        <v>572</v>
      </c>
      <c r="H195" s="33">
        <f t="shared" si="30"/>
        <v>94.5</v>
      </c>
      <c r="I195" s="33">
        <f t="shared" si="30"/>
        <v>1420.2</v>
      </c>
    </row>
    <row r="196" spans="1:9" ht="12.75">
      <c r="A196" s="45" t="s">
        <v>62</v>
      </c>
      <c r="B196" s="69"/>
      <c r="C196" s="46" t="s">
        <v>94</v>
      </c>
      <c r="D196" s="67" t="s">
        <v>41</v>
      </c>
      <c r="E196" s="67" t="s">
        <v>46</v>
      </c>
      <c r="F196" s="48"/>
      <c r="G196" s="21">
        <f t="shared" si="30"/>
        <v>572</v>
      </c>
      <c r="H196" s="21">
        <f t="shared" si="30"/>
        <v>94.5</v>
      </c>
      <c r="I196" s="21">
        <f t="shared" si="30"/>
        <v>1420.2</v>
      </c>
    </row>
    <row r="197" spans="1:9" ht="12.75">
      <c r="A197" s="45" t="s">
        <v>171</v>
      </c>
      <c r="B197" s="69"/>
      <c r="C197" s="46" t="s">
        <v>95</v>
      </c>
      <c r="D197" s="67" t="s">
        <v>41</v>
      </c>
      <c r="E197" s="67" t="s">
        <v>46</v>
      </c>
      <c r="F197" s="48"/>
      <c r="G197" s="21">
        <f t="shared" si="30"/>
        <v>572</v>
      </c>
      <c r="H197" s="21">
        <f t="shared" si="30"/>
        <v>94.5</v>
      </c>
      <c r="I197" s="21">
        <f t="shared" si="30"/>
        <v>1420.2</v>
      </c>
    </row>
    <row r="198" spans="1:9" ht="12.75">
      <c r="A198" s="45" t="s">
        <v>171</v>
      </c>
      <c r="B198" s="69"/>
      <c r="C198" s="47" t="s">
        <v>112</v>
      </c>
      <c r="D198" s="67" t="s">
        <v>41</v>
      </c>
      <c r="E198" s="67" t="s">
        <v>46</v>
      </c>
      <c r="F198" s="48"/>
      <c r="G198" s="21">
        <f t="shared" si="30"/>
        <v>572</v>
      </c>
      <c r="H198" s="21">
        <f t="shared" si="30"/>
        <v>94.5</v>
      </c>
      <c r="I198" s="21">
        <f t="shared" si="30"/>
        <v>1420.2</v>
      </c>
    </row>
    <row r="199" spans="1:9" ht="12.75">
      <c r="A199" s="42" t="s">
        <v>11</v>
      </c>
      <c r="B199" s="69"/>
      <c r="C199" s="47" t="s">
        <v>221</v>
      </c>
      <c r="D199" s="67" t="s">
        <v>41</v>
      </c>
      <c r="E199" s="67" t="s">
        <v>46</v>
      </c>
      <c r="F199" s="48"/>
      <c r="G199" s="21">
        <f t="shared" si="30"/>
        <v>572</v>
      </c>
      <c r="H199" s="21">
        <f t="shared" si="30"/>
        <v>94.5</v>
      </c>
      <c r="I199" s="21">
        <f t="shared" si="30"/>
        <v>1420.2</v>
      </c>
    </row>
    <row r="200" spans="1:9" ht="25.5">
      <c r="A200" s="42" t="s">
        <v>84</v>
      </c>
      <c r="B200" s="69"/>
      <c r="C200" s="47" t="s">
        <v>221</v>
      </c>
      <c r="D200" s="67" t="s">
        <v>41</v>
      </c>
      <c r="E200" s="67" t="s">
        <v>46</v>
      </c>
      <c r="F200" s="44" t="s">
        <v>85</v>
      </c>
      <c r="G200" s="21">
        <v>572</v>
      </c>
      <c r="H200" s="21">
        <v>94.5</v>
      </c>
      <c r="I200" s="21">
        <v>1420.2</v>
      </c>
    </row>
    <row r="201" ht="12.75">
      <c r="A201" s="103"/>
    </row>
    <row r="202" ht="12.75">
      <c r="A202" s="103"/>
    </row>
    <row r="203" ht="12.75">
      <c r="A203" s="103"/>
    </row>
    <row r="204" ht="12.75">
      <c r="A204" s="103"/>
    </row>
    <row r="205" ht="12.75">
      <c r="A205" s="103"/>
    </row>
    <row r="206" ht="12.75">
      <c r="A206" s="103"/>
    </row>
    <row r="207" ht="12.75">
      <c r="A207" s="103"/>
    </row>
    <row r="208" spans="1:10" ht="12.75">
      <c r="A208" s="103"/>
      <c r="H208" s="1"/>
      <c r="J208" s="34"/>
    </row>
    <row r="209" spans="1:10" ht="12.75">
      <c r="A209" s="103"/>
      <c r="H209" s="1"/>
      <c r="J209" s="34"/>
    </row>
    <row r="210" spans="1:10" ht="12.75">
      <c r="A210" s="103"/>
      <c r="H210" s="1"/>
      <c r="J210" s="34"/>
    </row>
    <row r="211" spans="1:10" ht="12.75">
      <c r="A211" s="103"/>
      <c r="H211" s="1"/>
      <c r="J211" s="34"/>
    </row>
    <row r="212" spans="8:10" ht="12.75">
      <c r="H212" s="1"/>
      <c r="J212" s="34"/>
    </row>
    <row r="213" spans="8:10" ht="12.75">
      <c r="H213" s="1"/>
      <c r="J213" s="34"/>
    </row>
    <row r="214" spans="8:10" ht="12.75">
      <c r="H214" s="1"/>
      <c r="J214" s="34"/>
    </row>
    <row r="215" ht="12.75">
      <c r="A215" s="103"/>
    </row>
    <row r="216" ht="12.75">
      <c r="A216" s="103"/>
    </row>
    <row r="217" ht="12.75">
      <c r="A217" s="103"/>
    </row>
    <row r="218" ht="12.75">
      <c r="A218" s="103"/>
    </row>
    <row r="219" ht="12.75">
      <c r="A219" s="103"/>
    </row>
    <row r="220" ht="12.75">
      <c r="A220" s="103"/>
    </row>
    <row r="221" ht="12.75">
      <c r="A221" s="103"/>
    </row>
    <row r="222" ht="12.75">
      <c r="A222" s="103"/>
    </row>
    <row r="223" ht="12.75">
      <c r="A223" s="103"/>
    </row>
    <row r="224" ht="12.75">
      <c r="A224" s="103"/>
    </row>
    <row r="225" ht="12.75">
      <c r="A225" s="103"/>
    </row>
    <row r="226" ht="12.75">
      <c r="A226" s="103"/>
    </row>
    <row r="227" ht="12.75">
      <c r="A227" s="103"/>
    </row>
    <row r="228" ht="12.75">
      <c r="A228" s="103"/>
    </row>
    <row r="229" ht="12.75">
      <c r="A229" s="103"/>
    </row>
    <row r="230" ht="12.75">
      <c r="A230" s="103"/>
    </row>
    <row r="231" ht="12.75">
      <c r="A231" s="103"/>
    </row>
    <row r="232" ht="12.75">
      <c r="A232" s="103"/>
    </row>
    <row r="233" ht="12.75">
      <c r="A233" s="103"/>
    </row>
    <row r="234" ht="12.75">
      <c r="A234" s="103"/>
    </row>
    <row r="235" ht="12.75">
      <c r="A235" s="103"/>
    </row>
    <row r="236" ht="12.75">
      <c r="A236" s="103"/>
    </row>
    <row r="237" ht="12.75">
      <c r="A237" s="103"/>
    </row>
    <row r="238" ht="12.75">
      <c r="A238" s="103"/>
    </row>
    <row r="239" ht="12.75">
      <c r="A239" s="103"/>
    </row>
    <row r="240" ht="12.75">
      <c r="A240" s="103"/>
    </row>
    <row r="241" ht="12.75">
      <c r="A241" s="103"/>
    </row>
    <row r="242" ht="12.75">
      <c r="A242" s="103"/>
    </row>
    <row r="243" ht="12.75">
      <c r="A243" s="103"/>
    </row>
    <row r="244" ht="12.75">
      <c r="A244" s="103"/>
    </row>
    <row r="245" ht="12.75">
      <c r="A245" s="103"/>
    </row>
    <row r="246" ht="12.75">
      <c r="A246" s="103"/>
    </row>
    <row r="247" ht="12.75">
      <c r="A247" s="103"/>
    </row>
    <row r="248" ht="12.75">
      <c r="A248" s="103"/>
    </row>
    <row r="249" ht="12.75">
      <c r="A249" s="103"/>
    </row>
    <row r="250" ht="12.75">
      <c r="A250" s="103"/>
    </row>
    <row r="251" ht="12.75">
      <c r="A251" s="103"/>
    </row>
    <row r="252" ht="12.75">
      <c r="A252" s="103"/>
    </row>
    <row r="253" ht="12.75">
      <c r="A253" s="103"/>
    </row>
    <row r="254" ht="12.75">
      <c r="A254" s="103"/>
    </row>
    <row r="255" ht="12.75">
      <c r="A255" s="103"/>
    </row>
    <row r="256" ht="12.75">
      <c r="A256" s="103"/>
    </row>
    <row r="257" ht="12.75">
      <c r="A257" s="103"/>
    </row>
    <row r="258" ht="12.75">
      <c r="A258" s="103"/>
    </row>
    <row r="259" ht="12.75">
      <c r="A259" s="103"/>
    </row>
    <row r="260" ht="12.75">
      <c r="A260" s="103"/>
    </row>
    <row r="261" ht="12.75">
      <c r="A261" s="103"/>
    </row>
    <row r="262" ht="12.75">
      <c r="A262" s="103"/>
    </row>
    <row r="263" ht="12.75">
      <c r="A263" s="103"/>
    </row>
    <row r="264" ht="12.75">
      <c r="A264" s="103"/>
    </row>
    <row r="265" ht="12.75">
      <c r="A265" s="103"/>
    </row>
    <row r="266" ht="12.75">
      <c r="A266" s="103"/>
    </row>
    <row r="267" ht="12.75">
      <c r="A267" s="103"/>
    </row>
    <row r="268" ht="12.75">
      <c r="A268" s="103"/>
    </row>
    <row r="269" ht="12.75">
      <c r="A269" s="103"/>
    </row>
    <row r="270" ht="12.75">
      <c r="A270" s="103"/>
    </row>
    <row r="271" ht="12.75">
      <c r="A271" s="103"/>
    </row>
    <row r="272" ht="12.75">
      <c r="A272" s="103"/>
    </row>
    <row r="273" ht="12.75">
      <c r="A273" s="103"/>
    </row>
    <row r="274" ht="12.75">
      <c r="A274" s="103"/>
    </row>
    <row r="275" ht="12.75">
      <c r="A275" s="103"/>
    </row>
    <row r="276" ht="12.75">
      <c r="A276" s="103"/>
    </row>
    <row r="277" ht="12.75">
      <c r="A277" s="103"/>
    </row>
    <row r="278" ht="12.75">
      <c r="A278" s="103"/>
    </row>
    <row r="279" ht="12.75">
      <c r="A279" s="103"/>
    </row>
    <row r="280" ht="12.75">
      <c r="A280" s="103"/>
    </row>
    <row r="281" ht="12.75">
      <c r="A281" s="103"/>
    </row>
    <row r="282" ht="12.75">
      <c r="A282" s="103"/>
    </row>
    <row r="283" ht="12.75">
      <c r="A283" s="103"/>
    </row>
    <row r="284" ht="12.75">
      <c r="A284" s="103"/>
    </row>
    <row r="285" ht="12.75">
      <c r="A285" s="103"/>
    </row>
    <row r="286" ht="12.75">
      <c r="A286" s="103"/>
    </row>
    <row r="287" ht="12.75">
      <c r="A287" s="103"/>
    </row>
    <row r="288" ht="12.75">
      <c r="A288" s="103"/>
    </row>
    <row r="289" ht="12.75">
      <c r="A289" s="103"/>
    </row>
  </sheetData>
  <sheetProtection/>
  <mergeCells count="3">
    <mergeCell ref="A6:G6"/>
    <mergeCell ref="J128:O128"/>
    <mergeCell ref="H5:I5"/>
  </mergeCells>
  <printOptions/>
  <pageMargins left="0.7480314960629921" right="0.1968503937007874" top="0.6299212598425197" bottom="0.6299212598425197" header="0.5118110236220472" footer="0.5118110236220472"/>
  <pageSetup blackAndWhite="1" fitToHeight="3" horizontalDpi="600" verticalDpi="600" orientation="portrait" paperSize="9" scale="7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user</cp:lastModifiedBy>
  <cp:lastPrinted>2017-12-27T12:46:09Z</cp:lastPrinted>
  <dcterms:created xsi:type="dcterms:W3CDTF">2007-09-04T08:08:49Z</dcterms:created>
  <dcterms:modified xsi:type="dcterms:W3CDTF">2017-12-27T12:47:20Z</dcterms:modified>
  <cp:category/>
  <cp:version/>
  <cp:contentType/>
  <cp:contentStatus/>
</cp:coreProperties>
</file>