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115" tabRatio="936" activeTab="0"/>
  </bookViews>
  <sheets>
    <sheet name="Доходы 2018-3" sheetId="1" r:id="rId1"/>
    <sheet name="Доходы 2019-2020-4" sheetId="2" r:id="rId2"/>
    <sheet name="Безвозмездные 2018-5" sheetId="3" r:id="rId3"/>
    <sheet name="Безвозмездные 2019-2020-6" sheetId="4" r:id="rId4"/>
    <sheet name="Прогр. 2018-10" sheetId="5" r:id="rId5"/>
    <sheet name="Прогр. 2019-2020-11" sheetId="6" r:id="rId6"/>
    <sheet name="Ведомств. 2018-12" sheetId="7" r:id="rId7"/>
    <sheet name="Ведомств. 2019-2020-13" sheetId="8" r:id="rId8"/>
    <sheet name="АИС 2018-14" sheetId="9" r:id="rId9"/>
  </sheets>
  <definedNames>
    <definedName name="_xlnm.Print_Area" localSheetId="4">'Прогр. 2018-10'!$A$9:$F$448</definedName>
  </definedNames>
  <calcPr fullCalcOnLoad="1"/>
</workbook>
</file>

<file path=xl/sharedStrings.xml><?xml version="1.0" encoding="utf-8"?>
<sst xmlns="http://schemas.openxmlformats.org/spreadsheetml/2006/main" count="6739" uniqueCount="584">
  <si>
    <t>Приложение № 12</t>
  </si>
  <si>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</si>
  <si>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</si>
  <si>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</si>
  <si>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</si>
  <si>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</si>
  <si>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</si>
  <si>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</si>
  <si>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</si>
  <si>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</si>
  <si>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</si>
  <si>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других обязательств мунципальных образований</t>
  </si>
  <si>
    <t>2.2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</si>
  <si>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</si>
  <si>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</si>
  <si>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</si>
  <si>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</si>
  <si>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08 2 02 00000</t>
  </si>
  <si>
    <t>2.3</t>
  </si>
  <si>
    <t>Национальная экономика</t>
  </si>
  <si>
    <t>0400</t>
  </si>
  <si>
    <t>Основное мероприятие "Землеустройство, архитектура и градостроительство"</t>
  </si>
  <si>
    <t>2.4</t>
  </si>
  <si>
    <t>Жилищно-коммунальное хозяйство</t>
  </si>
  <si>
    <t>0500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</si>
  <si>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</si>
  <si>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</si>
  <si>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132  01 14250</t>
  </si>
  <si>
    <t>Основное мероприятие "Реализации энергосберегающих мероприятий в муниципальных образованиях"</t>
  </si>
  <si>
    <t>2.5</t>
  </si>
  <si>
    <t>Образование</t>
  </si>
  <si>
    <t>0700</t>
  </si>
  <si>
    <t>2.6</t>
  </si>
  <si>
    <t>Культура и кинематография</t>
  </si>
  <si>
    <t>0800</t>
  </si>
  <si>
    <t>2.7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</si>
  <si>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</si>
  <si>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</si>
  <si>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</si>
  <si>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2.8</t>
  </si>
  <si>
    <t>1100</t>
  </si>
  <si>
    <t>2.9</t>
  </si>
  <si>
    <t>Средства массовой информации</t>
  </si>
  <si>
    <t>1200</t>
  </si>
  <si>
    <t>3</t>
  </si>
  <si>
    <t>МУ "Управление жилищного хозяйства и благоустройства"</t>
  </si>
  <si>
    <t>3.1</t>
  </si>
  <si>
    <t>МКУК "ТКЦ "Саблино"</t>
  </si>
  <si>
    <t>Мероприятия по обеспечению выплат стимулирующего характера работникам муниципальных учреждений культуры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</si>
  <si>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</si>
  <si>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</si>
  <si>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</si>
  <si>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</si>
  <si>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</si>
  <si>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</si>
  <si>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</si>
  <si>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</si>
  <si>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</si>
  <si>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</si>
  <si>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</si>
  <si>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Приложение № 10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</si>
  <si>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</si>
  <si>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</si>
  <si>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</si>
  <si>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</si>
  <si>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</si>
  <si>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</si>
  <si>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</si>
  <si>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</si>
  <si>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</si>
  <si>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2017-2020 годы"</t>
  </si>
  <si>
    <t>04 0 00 00000</t>
  </si>
  <si>
    <t>Основное мероприятие "Развитие физической культуры и спорта"</t>
  </si>
  <si>
    <t>04 0 01 00000</t>
  </si>
  <si>
    <t>Организация и проведение физкультурных спортивно-массовых мероприятий</t>
  </si>
  <si>
    <t>04 0 01 13300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</si>
  <si>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</si>
  <si>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</si>
  <si>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</si>
  <si>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</si>
  <si>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</si>
  <si>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2014-2018 годы"</t>
  </si>
  <si>
    <t>06 0 00 00000</t>
  </si>
  <si>
    <t/>
  </si>
  <si>
    <t>Подпрограмма "Улучшение жилищных условий граждан, признанных в установленном порядке нуждающимися в жилых помещениях в Ульяновском городском поселении"</t>
  </si>
  <si>
    <t>06 1 00 00000</t>
  </si>
  <si>
    <t>Основное мероприятие "Оказание поддержки гражданам, пострадавшим в результате пожара муниципального жилищного фонда"</t>
  </si>
  <si>
    <t>06 1 01 00000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</si>
  <si>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</t>
  </si>
  <si>
    <t>06 1 01 S4800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</si>
  <si>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</si>
  <si>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</si>
  <si>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</si>
  <si>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</si>
  <si>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</si>
  <si>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Приобретение объектов недвижимого имущества для оказазания поддержки гражданам, пострадавшим в результате пожара муниципального жилого фонда (областной бюджет)</t>
  </si>
  <si>
    <t>06 1 01 70800</t>
  </si>
  <si>
    <t>400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</si>
  <si>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</si>
  <si>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06 2 00 00000</t>
  </si>
  <si>
    <t>Основное мероприятие "Капитальный ремонт муниципального жилищного фонда"</t>
  </si>
  <si>
    <t>06 2 01 00000</t>
  </si>
  <si>
    <t>Обеспечение мероприятий по капитальному ремонту многоквартирных домов</t>
  </si>
  <si>
    <t>06 2 01 96010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</si>
  <si>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</si>
  <si>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</si>
  <si>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</si>
  <si>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</si>
  <si>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</si>
  <si>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Подпрограмма "Переселение граждан из аварийного жилищного фонда Ульяновского городского поселения"</t>
  </si>
  <si>
    <t>06 3 00 00000</t>
  </si>
  <si>
    <t xml:space="preserve">Основное мероприятия "Переселение граждан из аварийного жилищного фонда" </t>
  </si>
  <si>
    <t>06 3 01 00000</t>
  </si>
  <si>
    <t>Приобретение объектов недвижимого имущества для переселения граждан из аварийного жилищного фонда</t>
  </si>
  <si>
    <t>06 3 01 04770</t>
  </si>
  <si>
    <t>Обеспечение мероприятий по переселению граждан из аварийного жилищного фонда</t>
  </si>
  <si>
    <t>06 3 01 96030</t>
  </si>
  <si>
    <t>07 0 00 00000</t>
  </si>
  <si>
    <t>Основное мероприятие "Развитие культуры на территории поселения"</t>
  </si>
  <si>
    <t>07 0 01 00000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</si>
  <si>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</si>
  <si>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</si>
  <si>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</si>
  <si>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</si>
  <si>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</si>
  <si>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</si>
  <si>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</si>
  <si>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</si>
  <si>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</si>
  <si>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</si>
  <si>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</si>
  <si>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Мероприятия по обеспечению выплат стимулирующего характера работникам муниципальных учреждений культуры (областной бюджет)</t>
  </si>
  <si>
    <t>07 0 01 70360</t>
  </si>
  <si>
    <t>110</t>
  </si>
  <si>
    <t>Муниципальная программа по безопасности в Ульяновском городском поселении Тосненского района Ленинградской области на 2014-2018 годы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</si>
  <si>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</si>
  <si>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</si>
  <si>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</si>
  <si>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</si>
  <si>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</si>
  <si>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</si>
  <si>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</si>
  <si>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</si>
  <si>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</si>
  <si>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Основное мероприятие "Обеспечения пожарной безопасности" </t>
  </si>
  <si>
    <t>08 1 02 00000</t>
  </si>
  <si>
    <t xml:space="preserve">Мероприятия в области пожарной безопасности </t>
  </si>
  <si>
    <t>08 1 02 11620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</si>
  <si>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</si>
  <si>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08 2 00 00000</t>
  </si>
  <si>
    <t>Муниципальная программа "Развитие культуры 
в муниципальном образовании Ульяновске городске поселение Тосненского района Ленинградской области на 2014-2018 годы"</t>
  </si>
  <si>
    <t>Муниципальная программа "Безопасность в Ульяновском городском поселении Тосненского района Ленинградской области на 2014-2018 годы"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</si>
  <si>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2015-2019 годах"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</si>
  <si>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2014-2018 год"</t>
  </si>
  <si>
    <t>Муниципальная программа "Реализация Генерального плана  Ульяновского городского поселения Тосненского района Ленинградской области на 2014-2018 годы"</t>
  </si>
  <si>
    <t>Муниципальная программа "Управление муниципальным имуществом в Ульяновском городском поселении Тосненского района Ленинградской области на 2014-2018 годы"</t>
  </si>
  <si>
    <t>Основное мероприятие "Создание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</si>
  <si>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>08 2 01 00000</t>
  </si>
  <si>
    <t>08 2 01 S0430</t>
  </si>
  <si>
    <t>Другие вопросы в области национальной безопасности и правоохранительной деятельности</t>
  </si>
  <si>
    <t>0314</t>
  </si>
  <si>
    <t>08 2 01 70430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</si>
  <si>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</si>
  <si>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08 2 02 13430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</si>
  <si>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</si>
  <si>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</si>
  <si>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Основное мероприятие "Социальная поддержка граждан"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</si>
  <si>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</si>
  <si>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</si>
  <si>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</si>
  <si>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</si>
  <si>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Муниципальная программа "Развитие автомобильных дорог в МО Ульяновское городское поселение Тосненского района Ленинградской области на 2014-2018 годы"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</si>
  <si>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</si>
  <si>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</si>
  <si>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</si>
  <si>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Мероприятия по содержанию автомобильных дорог общего пользования местного значения</t>
  </si>
  <si>
    <t>10 0 01 10100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</si>
  <si>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</si>
  <si>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</si>
  <si>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</si>
  <si>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10 0 01 10110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</si>
  <si>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</si>
  <si>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10 0 01 10130</t>
  </si>
  <si>
    <t>Мероприятия по капитальному ремонту и ремонту автомобильных дорог общего пользования местного значения (областной бюджет)</t>
  </si>
  <si>
    <t>10 0 01 70140</t>
  </si>
  <si>
    <t>12 0 00 00000</t>
  </si>
  <si>
    <t>Основное мероприятие "Строительство и поддержание в надлежащем состоянии детских игровых и спортивных площадок"</t>
  </si>
  <si>
    <t>12 0 01 00000</t>
  </si>
  <si>
    <t>Мероприятия по благоустройству</t>
  </si>
  <si>
    <t>12 0 01 13280</t>
  </si>
  <si>
    <t>Благоустройство</t>
  </si>
  <si>
    <t>0503</t>
  </si>
  <si>
    <t>13 0 00 00000</t>
  </si>
  <si>
    <t>Подпрограмма "Газификация Ульяновского городского поселения"</t>
  </si>
  <si>
    <t>13 1 00 00000</t>
  </si>
  <si>
    <t>Основное мероприятие "Организация газоснабжения"</t>
  </si>
  <si>
    <t>13 1 01 00000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</si>
  <si>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</si>
  <si>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13 1 01 04200</t>
  </si>
  <si>
    <t>Коммунальное хозяйство</t>
  </si>
  <si>
    <t>0502</t>
  </si>
  <si>
    <t>13 1 01 S4200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</si>
  <si>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</si>
  <si>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</si>
  <si>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13 1 01 13200</t>
  </si>
  <si>
    <t>Подпрограмма "Обеспечение населения Ульяновского городского поселения питьевой водой"</t>
  </si>
  <si>
    <t>13 2 00 00000</t>
  </si>
  <si>
    <t>Основное мероприятие "Организация водоснабжения"</t>
  </si>
  <si>
    <t>13 2 01 00000</t>
  </si>
  <si>
    <t>Мероприятия по строительству и реконструкции  объектов водоснабжения, водоотведения и очистки сточных вод</t>
  </si>
  <si>
    <t>13 2 01 14250</t>
  </si>
  <si>
    <t>Мероприятия направленные на безаварийную работу объектов водоснабжения, водоотведения и очистки сточных вод</t>
  </si>
  <si>
    <t>13 2 01 14260</t>
  </si>
  <si>
    <t>Подпрограмма "Энергосбережение и повышение энергоэффективности на территории Ульяновского городского поселения"</t>
  </si>
  <si>
    <t>13 4 00 00000</t>
  </si>
  <si>
    <t>Основное мероприятие "Реализация энергосберегающих мероприятий"</t>
  </si>
  <si>
    <t>13 4 01 00000</t>
  </si>
  <si>
    <t>Мероприятия по повышению надежности и энергетической эффективности</t>
  </si>
  <si>
    <t>13 4 01 13180</t>
  </si>
  <si>
    <t>Софинансирование расходов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</si>
  <si>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13 4 01 S4270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</si>
  <si>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</si>
  <si>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13 4 01 74270</t>
  </si>
  <si>
    <t>17 0 00 00000</t>
  </si>
  <si>
    <t>Основное мероприятие "Землеустройство, землепользование, архитектура и градостроительство"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</si>
  <si>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</si>
  <si>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</si>
  <si>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</si>
  <si>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</si>
  <si>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</si>
  <si>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</si>
  <si>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17 0 01 10400</t>
  </si>
  <si>
    <t>18 0 00 00000</t>
  </si>
  <si>
    <t>Подпрограмма "Управление и распоряжение муниципальным имуществом"</t>
  </si>
  <si>
    <t>18 1 00 00000</t>
  </si>
  <si>
    <t xml:space="preserve">Основное мероприятие "Содержание объектов имущества муниципальной казны и приватизация муниципального имущества" </t>
  </si>
  <si>
    <t>18 1 01 00000</t>
  </si>
  <si>
    <t>Мероприятия по содержанию объектов имущества муниципальной казны и приватизации муниципального имущества</t>
  </si>
  <si>
    <t>18 1 01 10290</t>
  </si>
  <si>
    <t>Другие общегосударственные вопросы</t>
  </si>
  <si>
    <t>0113</t>
  </si>
  <si>
    <t>Подпрограмма "Содержание и ремонт муниципальных жилых помещений"</t>
  </si>
  <si>
    <t>18 2 00 00000</t>
  </si>
  <si>
    <t>Основное мероприятие "Содержание и ремонт муниципальных жилых помещений"</t>
  </si>
  <si>
    <t>18 2 01 00000</t>
  </si>
  <si>
    <t>Мероприятия в области жилищного хозяйства</t>
  </si>
  <si>
    <t>18 2 01 13770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</si>
  <si>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</si>
  <si>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18 3 00 00000</t>
  </si>
  <si>
    <t>Основное мероприятие "Содержание и ремонт объектов культурного наследия"</t>
  </si>
  <si>
    <t>18 3 01 00000</t>
  </si>
  <si>
    <t>Мероприятия по сохранению объектов культурного наследия</t>
  </si>
  <si>
    <t>18 3 01 11090</t>
  </si>
  <si>
    <t>Муниципальная программа "Охрана окружающей среды в  Ульяновском городском поселении Тосненского района Ленинградской области на 2017-2019 годы"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</si>
  <si>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</si>
  <si>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</si>
  <si>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</si>
  <si>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</si>
  <si>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</si>
  <si>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Муниципальная программа "Развитие молодежной политики в Ульяновском городском поселении Тосненского района Ленинградской области на 2017-2020 годы"</t>
  </si>
  <si>
    <t>20 0 00 00000</t>
  </si>
  <si>
    <t>Основное мероприятие "Обеспечение отдыха, оздоровления, занятости детей, подростков и молодежи"</t>
  </si>
  <si>
    <t>20 0 01 00000</t>
  </si>
  <si>
    <t>Организация отдыха и оздоровления детей и подростков</t>
  </si>
  <si>
    <t>20 0 01 12290</t>
  </si>
  <si>
    <t>Молодежная политика и оздоровление детей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</si>
  <si>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</si>
  <si>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</si>
  <si>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</si>
  <si>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</si>
  <si>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</si>
  <si>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</si>
  <si>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</si>
  <si>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</si>
  <si>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</si>
  <si>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</si>
  <si>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</si>
  <si>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</si>
  <si>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</si>
  <si>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</si>
  <si>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</si>
  <si>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</si>
  <si>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</si>
  <si>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</si>
  <si>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</si>
  <si>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</si>
  <si>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</si>
  <si>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</si>
  <si>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</si>
  <si>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</si>
  <si>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</si>
  <si>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</si>
  <si>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</si>
  <si>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</si>
  <si>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</si>
  <si>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</si>
  <si>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</si>
  <si>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</si>
  <si>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</si>
  <si>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</si>
  <si>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</si>
  <si>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</si>
  <si>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</si>
  <si>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</si>
  <si>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</si>
  <si>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</si>
  <si>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</si>
  <si>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</si>
  <si>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</si>
  <si>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</si>
  <si>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</si>
  <si>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</si>
  <si>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</si>
  <si>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</si>
  <si>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</si>
  <si>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</si>
  <si>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</si>
  <si>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</si>
  <si>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</si>
  <si>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</si>
  <si>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Непрограммные расходы органов исполнительной власти муниципального образования Ульяновское городское поселение Тосненского района Ленинградской области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</si>
  <si>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</si>
  <si>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</si>
  <si>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</si>
  <si>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</si>
  <si>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</si>
  <si>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</si>
  <si>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</si>
  <si>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</si>
  <si>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</si>
  <si>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</si>
  <si>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</si>
  <si>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</si>
  <si>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</si>
  <si>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</si>
  <si>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</si>
  <si>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</si>
  <si>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</si>
  <si>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</si>
  <si>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</si>
  <si>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</si>
  <si>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</si>
  <si>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</si>
  <si>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</si>
  <si>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</si>
  <si>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</si>
  <si>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</si>
  <si>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</si>
  <si>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</si>
  <si>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</si>
  <si>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</si>
  <si>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</si>
  <si>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</si>
  <si>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</si>
  <si>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</si>
  <si>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</si>
  <si>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</si>
  <si>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</si>
  <si>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</si>
  <si>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</si>
  <si>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</si>
  <si>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</si>
  <si>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Приложение № 3</t>
  </si>
  <si>
    <t>06 2 01 09601</t>
  </si>
  <si>
    <t>06 2 01 72120</t>
  </si>
  <si>
    <t>Расходы за счет средств резервного фонда Правительства Ленинградской области</t>
  </si>
  <si>
    <t>Прогнозируемые поступления доходов в бюджет</t>
  </si>
  <si>
    <t>Исполнено за 1 кв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</si>
  <si>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</si>
  <si>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</si>
  <si>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</si>
  <si>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</si>
  <si>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</si>
  <si>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</si>
  <si>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</si>
  <si>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</si>
  <si>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</si>
  <si>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</si>
  <si>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</si>
  <si>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</si>
  <si>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</si>
  <si>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</si>
  <si>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</si>
  <si>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</si>
  <si>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</si>
  <si>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</si>
  <si>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</si>
  <si>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</si>
  <si>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</si>
  <si>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</si>
  <si>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</si>
  <si>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</si>
  <si>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</si>
  <si>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</si>
  <si>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</si>
  <si>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</si>
  <si>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</si>
  <si>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</si>
  <si>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</si>
  <si>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</si>
  <si>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</si>
  <si>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 xml:space="preserve">Доходы от сдачи в аренду имущества, составляющего казну городских поселений (за исключением земельных участков)
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</si>
  <si>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</si>
  <si>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</si>
  <si>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</si>
  <si>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</si>
  <si>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</si>
  <si>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</si>
  <si>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</si>
  <si>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</si>
  <si>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</si>
  <si>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</si>
  <si>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</si>
  <si>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</si>
  <si>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</si>
  <si>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</si>
  <si>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</si>
  <si>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</si>
  <si>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</si>
  <si>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</si>
  <si>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</si>
  <si>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</si>
  <si>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</si>
  <si>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Приложение № 5</t>
  </si>
  <si>
    <t>Безвозмездные поступления в бюджет</t>
  </si>
  <si>
    <t>2 02 00000 00 0000 000</t>
  </si>
  <si>
    <t>Безвозмездные поступления от других бюджетов бюджетной системы Российской Федерации</t>
  </si>
  <si>
    <t>2 02 15001 13 0000 151</t>
  </si>
  <si>
    <t>Дотации бюджетам городских поселений на выравнивание бюджетной обеспеченности</t>
  </si>
  <si>
    <t>2 02 20000 00 0000 000</t>
  </si>
  <si>
    <t>2 02 20077 13 0000 151</t>
  </si>
  <si>
    <t>2 02 20216 13 0000 151</t>
  </si>
  <si>
    <t>2 02 29999 13 0000 151</t>
  </si>
  <si>
    <t>2 02 30000 00 0000 151</t>
  </si>
  <si>
    <t>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</si>
  <si>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</si>
  <si>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2 02 30024 13 0000 151</t>
  </si>
  <si>
    <t>2 02 40000 00 0000 151</t>
  </si>
  <si>
    <t>2 02 45160 13 0000 151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</si>
  <si>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</si>
  <si>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</si>
  <si>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</si>
  <si>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2 07 05030 13 0000 180</t>
  </si>
  <si>
    <t>Прочие безвозмездные поступления в бюджеты городских поселений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</si>
  <si>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</si>
  <si>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</si>
  <si>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</si>
  <si>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</si>
  <si>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</si>
  <si>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13 1 01 S0180</t>
  </si>
  <si>
    <t>Реализация мероприятий по повышению надежности и энергетической эффективности в системах теплоснабжения</t>
  </si>
  <si>
    <t>13 2 01 S0250</t>
  </si>
  <si>
    <t>13 2 01 S0280</t>
  </si>
  <si>
    <t>Реализация мероприятий по повышению надежности и энергетической эффективности в системах водоснабжения и водоотведения</t>
  </si>
  <si>
    <t>08 2 01 10430</t>
  </si>
  <si>
    <t>Другие вопросы в области национальной безопасности и правоохранительной деятельности (областной бюджет)</t>
  </si>
  <si>
    <t>99 9 01 10360</t>
  </si>
  <si>
    <t>13 2 01 70280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</si>
  <si>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</si>
  <si>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Приложение № 14</t>
  </si>
  <si>
    <t>Наименование муниципальной программы</t>
  </si>
  <si>
    <t>Наименование подпрограммы</t>
  </si>
  <si>
    <t>Главный распорядитель бюджетных средств</t>
  </si>
  <si>
    <t>Бюджетополучатель</t>
  </si>
  <si>
    <t>Наименование объекта</t>
  </si>
  <si>
    <t xml:space="preserve">Муниципальная программа
"Обеспечение устойчивого функционирования 
и развития коммунальной и инженерной инфраструктуры 
и повышение энергоэффективности 
в Ульяновском городском поселении 
Тосненского района Ленинградской области
на 2014-2018 год"
</t>
  </si>
  <si>
    <t>«Газификация Ульяновского городского поселения»</t>
  </si>
  <si>
    <t>Газоснабжение индивидуальной жилой застройки по ул. Комсомола в г.п. Ульяновка Тосненского района Ленинградской области</t>
  </si>
  <si>
    <t xml:space="preserve">Газоснабжение индивидуальной жилой застройки по ул. Малинина, 4-я Футбольная, ул. Ю. Ленинца, ул. Набережная, мкр. Южный-3, в г.п. Ульяновка Тосненского района Ленинградской области    </t>
  </si>
  <si>
    <t>Газоснабжение индивидуальной жилой застройки по ул. Энергетиков в г.п. Ульяновка Тосненского района Ленинградской области</t>
  </si>
  <si>
    <t>Итого по программе:</t>
  </si>
  <si>
    <t>Муниципальная программа по обеспечению качественным жильем граждан в Ульяновском городском поселении Тосненского района Ленинградской области на 2014-2018 годы</t>
  </si>
  <si>
    <t>Улучшение жилищных условий граждан, признанных в установленном порядке нуждающимися в улучшении жилищных условий в Ульяновском городском поселении</t>
  </si>
  <si>
    <t>Жилые благоустроенные помещения (квартиры)</t>
  </si>
  <si>
    <t>Муниципальная программа "Развитие культуры 
в муниципальном образовании Ульяновское городское поселение Тосненского района Ленинградской области на 2014-2018 годы"</t>
  </si>
  <si>
    <t>нет</t>
  </si>
  <si>
    <t>МКУК "ТКЦ "Саблино" Ульяновского городского поселения Тосненского района Ленинградской области</t>
  </si>
  <si>
    <t>Газоснабжение здания МКУК "ТКЦ "Саблино"</t>
  </si>
  <si>
    <t>Всего по АИП:</t>
  </si>
  <si>
    <t>«Обеспечение населения Ульяновского городского поселения питьевой водой»</t>
  </si>
  <si>
    <t>13 1 01 70180</t>
  </si>
  <si>
    <t>13 1 01 70200</t>
  </si>
  <si>
    <t>13 1 01 13180</t>
  </si>
  <si>
    <t>19 0 01 13280</t>
  </si>
  <si>
    <t>Дотации бюджетам бюджетной системы Российской Федерации</t>
  </si>
  <si>
    <t>2 02 10000 00 0000 151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</si>
  <si>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</si>
  <si>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</si>
  <si>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на 2018 год</t>
  </si>
  <si>
    <t>Адресная инвестиционная программа, финансируемая за счет средств бюджета Ульяновского городского поселения Тосненского района Ленинградской области на 2018 год</t>
  </si>
  <si>
    <t>Прочие субсидии бюджетам городских поселений (Субсидии на обеспечение стимулирующих выплат работникам муниципальных учреждений культуры Ленинградской области)</t>
  </si>
  <si>
    <t>Субвенции бюджетам бюджетной системы Российской Федерации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</si>
  <si>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</si>
  <si>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13 2 01 70250</t>
  </si>
  <si>
    <t>Мероприятия по строительству и реконструкции  объектов водоснабжения, водоотведения и очистки сточных вод (областной бюджет)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</si>
  <si>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</si>
  <si>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</si>
  <si>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</si>
  <si>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02 0 01 12320</t>
  </si>
  <si>
    <t>02 0 01 00000</t>
  </si>
  <si>
    <t>02 0 00 00000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</si>
  <si>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</si>
  <si>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</si>
  <si>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Мероприятия по строительству и реконструкции  объектов  теплоснабжения</t>
  </si>
  <si>
    <t>13 3 01 13160</t>
  </si>
  <si>
    <t>13 3 01 00000</t>
  </si>
  <si>
    <t>13 3 00 00000</t>
  </si>
  <si>
    <t>Основное мероприятие "Улучшение жилищных условий граждан на основе принципов ипотечного кредитования"</t>
  </si>
  <si>
    <t>06 1 02 00000</t>
  </si>
  <si>
    <t>Мероприятия по предоставлению социальных выплат гражданам, нуждающимся в улучшении жилищных условий (ипотечное кредитование)</t>
  </si>
  <si>
    <t>06 1 02 S0740</t>
  </si>
  <si>
    <t>Основное мероприятие "Улучшение жилищных условий молодых граждан (молодых семей)"</t>
  </si>
  <si>
    <t>06 1 03 00000</t>
  </si>
  <si>
    <t>Мероприятия по предоставлению социальных выплат молодым гражданам и молодым семьям, нуждающимся в улучшении жилищных условий</t>
  </si>
  <si>
    <t>06 1 03 S0750</t>
  </si>
  <si>
    <t>Мероприятия по строительству и реконструкции объектов теплоснабжения</t>
  </si>
  <si>
    <t>Основное  мероприятие "Оказание поддержки гражданам, пострадавшим в результате пожара муниципального жилищного фонда"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</si>
  <si>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(областной бюджет)</t>
  </si>
  <si>
    <t>95 9 00 00000</t>
  </si>
  <si>
    <t>Приложение № 2</t>
  </si>
  <si>
    <t>2019 год</t>
  </si>
  <si>
    <t>на плановый период 2019-2020 годов</t>
  </si>
  <si>
    <t>2020 год</t>
  </si>
  <si>
    <t>Приложение № 4</t>
  </si>
  <si>
    <t>Приложение № 6</t>
  </si>
  <si>
    <t>Приложение № 7</t>
  </si>
  <si>
    <t>Приложение № 11</t>
  </si>
  <si>
    <t>Приложение № 13</t>
  </si>
  <si>
    <t>Приложение № 8</t>
  </si>
  <si>
    <t>Приложение № 9</t>
  </si>
  <si>
    <t>99 9 01 10290</t>
  </si>
  <si>
    <t>99  9 01 11570</t>
  </si>
  <si>
    <t>99  9 01 11620</t>
  </si>
  <si>
    <t>99 9 01 13430</t>
  </si>
  <si>
    <t>99 9 01 10100</t>
  </si>
  <si>
    <t>99 9 01 10110</t>
  </si>
  <si>
    <t>99 9 01 10130</t>
  </si>
  <si>
    <t>99 9 01 10350</t>
  </si>
  <si>
    <t>99 9 01 10400</t>
  </si>
  <si>
    <t>99 9 01 13770</t>
  </si>
  <si>
    <t>99 9 01 96010</t>
  </si>
  <si>
    <t>99 9 01 96030</t>
  </si>
  <si>
    <t>99 9 01 04200</t>
  </si>
  <si>
    <t>99 9 01 13160</t>
  </si>
  <si>
    <t>99 9 01 13200</t>
  </si>
  <si>
    <t>99 9 01 13320</t>
  </si>
  <si>
    <t>99 9 01 14250</t>
  </si>
  <si>
    <t>99 9 01 14260</t>
  </si>
  <si>
    <t>99 9 01 11570</t>
  </si>
  <si>
    <t>99 9 01 11620</t>
  </si>
  <si>
    <t>99 9 01 04800</t>
  </si>
  <si>
    <t>99 9  01 14250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</si>
  <si>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</si>
  <si>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Газоснабжение индивидуальной жилой застройки по ул. Колхозная, ул. Луговая, Луговой пер., Ульяновское ш. в г.п. Ульяновка Тосненского района Ленинградской области</t>
  </si>
  <si>
    <t>Распределительный газопровод по адресу: Ленинградская область, Тосненский район, г.п. Ульяновка, ул. Малое Гертово, Чернышевского, Песочная, Аксакова, Набережная реки Тосна, Лескова, Салтыкова-Щедрина, Тургенева, Державина, Тосненская, Достоевского, Железнодорожная, Некрасова, Пушкинская, Михайловский пер."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</si>
  <si>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поселении, в том числе проектно-изыскательские работы</t>
  </si>
  <si>
    <t>Строительство водовода от магистрального водовода «Невский водопровод» до водопроводной насосной станции 3-го подъема в Ульяновском городском поселении, в том числе проектно-изыскательские работы</t>
  </si>
  <si>
    <t>Строительство локальных очистных сооружений к многоквартирному жилому дому по адресу: Ульяновское шоссе, д. 8А в Ульяновском городском поселении, в том числе проектно-изыскательские работы</t>
  </si>
  <si>
    <t>План на 2018 год (тыс. рублей)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</si>
  <si>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</si>
  <si>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от 19.12.2017 № 127</t>
  </si>
  <si>
    <t>от 19.12.2017  № 127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</si>
  <si>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</si>
  <si>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</si>
  <si>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(областной бюджет)</t>
  </si>
  <si>
    <t>Предоставление социальных выплат и дополнительных социальных выплат молодым гражданам (молодым семьям) на жилье (областной бюджет)</t>
  </si>
  <si>
    <t>06 1 02 70740</t>
  </si>
  <si>
    <t>06 1 03 70750</t>
  </si>
  <si>
    <t>Газораспределительная сеть по улицам: Большая Речная, Речная, Карла Либкнехта, Захарьевская, Болотная, пер. Пушкинский и Лермонтовский в г.п. Ульяновка Тосненского района Ленинградской области</t>
  </si>
  <si>
    <t>Установка индивидуальных газовых котлов и переустройство системы отопления и ГВС многоквартирного жилого дома № 8а по Ульяновскому шоссе г.п. Ульяновка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</si>
  <si>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</si>
  <si>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</si>
  <si>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Мероприятия по развитию иных форм местного самоуправления на части территории Ульяновского городского поселения Тосненского района Ленинградской области, являющегося административным центром поселения</t>
  </si>
  <si>
    <t>15 0 01 S4660</t>
  </si>
  <si>
    <t>15 0 01 00000</t>
  </si>
  <si>
    <t>15 0 00 00000</t>
  </si>
  <si>
    <t>Прочие субсидии бюджетам городских поселений (Субсидии на создание компонента видеонаблюдения сегмента правопорядка и профилактики правонарушений АПК "Безопасный город" в населенных пунктах Ленинградской области)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</si>
  <si>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</si>
  <si>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</si>
  <si>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</si>
  <si>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Субсидии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</si>
  <si>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15 0 01 74660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</si>
  <si>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</si>
  <si>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от 27.08.2018 № 141</t>
  </si>
</sst>
</file>

<file path=xl/styles.xml><?xml version="1.0" encoding="utf-8"?>
<styleSheet xmlns="http://schemas.openxmlformats.org/spreadsheetml/2006/main">
  <numFmts count="5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* #,##0.00_);_(* \(#,##0.00\);_(* &quot;-&quot;??_);_(@_)"/>
    <numFmt numFmtId="195" formatCode="_(&quot;$&quot;* #,##0.00_);_(&quot;$&quot;* \(#,##0.00\);_(&quot;$&quot;* &quot;-&quot;??_);_(@_)"/>
    <numFmt numFmtId="196" formatCode="#,##0.0_р_."/>
    <numFmt numFmtId="197" formatCode="_(* #,##0.00000_);_(* \(#,##0.00000\);_(* &quot;-&quot;?????_);_(@_)"/>
    <numFmt numFmtId="198" formatCode="_-* #,##0.00000\ _₽_-;\-* #,##0.00000\ _₽_-;_-* &quot;-&quot;?????\ _₽_-;_-@_-"/>
    <numFmt numFmtId="199" formatCode="_-* #,##0.000_р_._-;\-* #,##0.000_р_._-;_-* &quot;-&quot;???_р_._-;_-@_-"/>
    <numFmt numFmtId="200" formatCode="#,##0.0"/>
    <numFmt numFmtId="201" formatCode="#,##0.00_р_."/>
    <numFmt numFmtId="202" formatCode="0.000"/>
    <numFmt numFmtId="203" formatCode="_-* #,##0.0_р_._-;\-* #,##0.0_р_._-;_-* &quot;-&quot;?_р_._-;_-@_-"/>
    <numFmt numFmtId="204" formatCode="_-* #,##0.0000_р_._-;\-* #,##0.0000_р_._-;_-* &quot;-&quot;?_р_._-;_-@_-"/>
    <numFmt numFmtId="205" formatCode="_(* #,##0.0_);_(* \(#,##0.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0.00000"/>
    <numFmt numFmtId="212" formatCode="[$-FC19]d\ mmmm\ yyyy\ &quot;г.&quot;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42">
    <xf numFmtId="0" fontId="0" fillId="0" borderId="0" xfId="0" applyAlignment="1">
      <alignment/>
    </xf>
    <xf numFmtId="171" fontId="2" fillId="0" borderId="0" xfId="65" applyFont="1" applyAlignment="1">
      <alignment horizontal="right"/>
    </xf>
    <xf numFmtId="0" fontId="2" fillId="0" borderId="0" xfId="54" applyFont="1" applyAlignment="1">
      <alignment horizontal="center" vertical="center"/>
      <protection/>
    </xf>
    <xf numFmtId="0" fontId="7" fillId="0" borderId="0" xfId="54" applyFont="1">
      <alignment/>
      <protection/>
    </xf>
    <xf numFmtId="0" fontId="8" fillId="0" borderId="0" xfId="54" applyFont="1">
      <alignment/>
      <protection/>
    </xf>
    <xf numFmtId="0" fontId="9" fillId="0" borderId="0" xfId="54" applyFont="1">
      <alignment/>
      <protection/>
    </xf>
    <xf numFmtId="0" fontId="10" fillId="0" borderId="0" xfId="54" applyFont="1">
      <alignment/>
      <protection/>
    </xf>
    <xf numFmtId="0" fontId="10" fillId="0" borderId="0" xfId="54" applyFont="1" applyFill="1">
      <alignment/>
      <protection/>
    </xf>
    <xf numFmtId="0" fontId="2" fillId="0" borderId="0" xfId="54" applyFont="1" applyFill="1">
      <alignment/>
      <protection/>
    </xf>
    <xf numFmtId="0" fontId="11" fillId="0" borderId="0" xfId="54" applyFont="1">
      <alignment/>
      <protection/>
    </xf>
    <xf numFmtId="0" fontId="2" fillId="0" borderId="0" xfId="54" applyFont="1">
      <alignment/>
      <protection/>
    </xf>
    <xf numFmtId="171" fontId="2" fillId="0" borderId="0" xfId="65" applyFont="1" applyAlignment="1">
      <alignment horizontal="justify"/>
    </xf>
    <xf numFmtId="49" fontId="2" fillId="0" borderId="10" xfId="54" applyNumberFormat="1" applyFont="1" applyBorder="1" applyAlignment="1">
      <alignment horizontal="center" vertical="center" wrapText="1"/>
      <protection/>
    </xf>
    <xf numFmtId="0" fontId="8" fillId="24" borderId="10" xfId="54" applyFont="1" applyFill="1" applyBorder="1" applyAlignment="1">
      <alignment horizontal="center" vertical="center"/>
      <protection/>
    </xf>
    <xf numFmtId="0" fontId="8" fillId="24" borderId="10" xfId="54" applyFont="1" applyFill="1" applyBorder="1" applyAlignment="1">
      <alignment horizontal="center" vertical="center" wrapText="1"/>
      <protection/>
    </xf>
    <xf numFmtId="3" fontId="8" fillId="24" borderId="10" xfId="65" applyNumberFormat="1" applyFont="1" applyFill="1" applyBorder="1" applyAlignment="1">
      <alignment horizontal="center" vertical="center"/>
    </xf>
    <xf numFmtId="49" fontId="3" fillId="7" borderId="10" xfId="54" applyNumberFormat="1" applyFont="1" applyFill="1" applyBorder="1" applyAlignment="1">
      <alignment horizontal="right" vertical="top"/>
      <protection/>
    </xf>
    <xf numFmtId="0" fontId="3" fillId="7" borderId="11" xfId="54" applyFont="1" applyFill="1" applyBorder="1" applyAlignment="1">
      <alignment wrapText="1"/>
      <protection/>
    </xf>
    <xf numFmtId="49" fontId="3" fillId="7" borderId="10" xfId="54" applyNumberFormat="1" applyFont="1" applyFill="1" applyBorder="1" applyAlignment="1">
      <alignment horizontal="center" wrapText="1"/>
      <protection/>
    </xf>
    <xf numFmtId="0" fontId="8" fillId="25" borderId="10" xfId="54" applyFont="1" applyFill="1" applyBorder="1" applyAlignment="1">
      <alignment horizontal="center" vertical="center" wrapText="1"/>
      <protection/>
    </xf>
    <xf numFmtId="0" fontId="3" fillId="7" borderId="10" xfId="54" applyFont="1" applyFill="1" applyBorder="1" applyAlignment="1">
      <alignment wrapText="1"/>
      <protection/>
    </xf>
    <xf numFmtId="49" fontId="6" fillId="4" borderId="10" xfId="54" applyNumberFormat="1" applyFont="1" applyFill="1" applyBorder="1" applyAlignment="1">
      <alignment vertical="top"/>
      <protection/>
    </xf>
    <xf numFmtId="0" fontId="12" fillId="4" borderId="10" xfId="54" applyFont="1" applyFill="1" applyBorder="1" applyAlignment="1">
      <alignment wrapText="1"/>
      <protection/>
    </xf>
    <xf numFmtId="49" fontId="3" fillId="4" borderId="10" xfId="54" applyNumberFormat="1" applyFont="1" applyFill="1" applyBorder="1" applyAlignment="1">
      <alignment horizontal="center"/>
      <protection/>
    </xf>
    <xf numFmtId="0" fontId="3" fillId="4" borderId="10" xfId="54" applyFont="1" applyFill="1" applyBorder="1" applyAlignment="1">
      <alignment horizontal="center"/>
      <protection/>
    </xf>
    <xf numFmtId="0" fontId="13" fillId="20" borderId="10" xfId="54" applyFont="1" applyFill="1" applyBorder="1">
      <alignment/>
      <protection/>
    </xf>
    <xf numFmtId="0" fontId="14" fillId="20" borderId="10" xfId="54" applyFont="1" applyFill="1" applyBorder="1" applyAlignment="1">
      <alignment wrapText="1"/>
      <protection/>
    </xf>
    <xf numFmtId="49" fontId="14" fillId="20" borderId="10" xfId="54" applyNumberFormat="1" applyFont="1" applyFill="1" applyBorder="1" applyAlignment="1">
      <alignment horizontal="center" wrapText="1"/>
      <protection/>
    </xf>
    <xf numFmtId="0" fontId="14" fillId="20" borderId="10" xfId="54" applyFont="1" applyFill="1" applyBorder="1" applyAlignment="1">
      <alignment horizontal="center" wrapText="1"/>
      <protection/>
    </xf>
    <xf numFmtId="0" fontId="15" fillId="0" borderId="10" xfId="54" applyFont="1" applyBorder="1">
      <alignment/>
      <protection/>
    </xf>
    <xf numFmtId="0" fontId="10" fillId="0" borderId="10" xfId="54" applyFont="1" applyFill="1" applyBorder="1" applyAlignment="1">
      <alignment wrapText="1"/>
      <protection/>
    </xf>
    <xf numFmtId="49" fontId="10" fillId="0" borderId="10" xfId="54" applyNumberFormat="1" applyFont="1" applyFill="1" applyBorder="1" applyAlignment="1">
      <alignment horizontal="center" wrapText="1"/>
      <protection/>
    </xf>
    <xf numFmtId="0" fontId="10" fillId="0" borderId="10" xfId="54" applyFont="1" applyFill="1" applyBorder="1" applyAlignment="1">
      <alignment horizontal="center" wrapText="1"/>
      <protection/>
    </xf>
    <xf numFmtId="0" fontId="2" fillId="0" borderId="10" xfId="54" applyFont="1" applyBorder="1">
      <alignment/>
      <protection/>
    </xf>
    <xf numFmtId="0" fontId="8" fillId="0" borderId="10" xfId="54" applyFont="1" applyFill="1" applyBorder="1" applyAlignment="1">
      <alignment wrapText="1"/>
      <protection/>
    </xf>
    <xf numFmtId="49" fontId="8" fillId="0" borderId="10" xfId="54" applyNumberFormat="1" applyFont="1" applyFill="1" applyBorder="1" applyAlignment="1">
      <alignment horizontal="center" wrapText="1"/>
      <protection/>
    </xf>
    <xf numFmtId="0" fontId="8" fillId="0" borderId="10" xfId="54" applyFont="1" applyFill="1" applyBorder="1" applyAlignment="1">
      <alignment horizontal="center" wrapText="1"/>
      <protection/>
    </xf>
    <xf numFmtId="0" fontId="8" fillId="26" borderId="10" xfId="0" applyFont="1" applyFill="1" applyBorder="1" applyAlignment="1">
      <alignment horizontal="left" vertical="top" wrapText="1"/>
    </xf>
    <xf numFmtId="0" fontId="2" fillId="0" borderId="10" xfId="54" applyFont="1" applyBorder="1" applyAlignment="1">
      <alignment wrapText="1"/>
      <protection/>
    </xf>
    <xf numFmtId="0" fontId="2" fillId="0" borderId="10" xfId="54" applyFont="1" applyFill="1" applyBorder="1" applyAlignment="1">
      <alignment wrapText="1"/>
      <protection/>
    </xf>
    <xf numFmtId="0" fontId="2" fillId="0" borderId="10" xfId="54" applyFont="1" applyFill="1" applyBorder="1" applyAlignment="1">
      <alignment horizontal="center" wrapText="1"/>
      <protection/>
    </xf>
    <xf numFmtId="49" fontId="2" fillId="0" borderId="10" xfId="54" applyNumberFormat="1" applyFont="1" applyFill="1" applyBorder="1" applyAlignment="1">
      <alignment horizontal="center" wrapText="1"/>
      <protection/>
    </xf>
    <xf numFmtId="0" fontId="14" fillId="20" borderId="10" xfId="54" applyFont="1" applyFill="1" applyBorder="1">
      <alignment/>
      <protection/>
    </xf>
    <xf numFmtId="0" fontId="15" fillId="0" borderId="10" xfId="54" applyFont="1" applyFill="1" applyBorder="1" applyAlignment="1">
      <alignment wrapText="1"/>
      <protection/>
    </xf>
    <xf numFmtId="49" fontId="15" fillId="0" borderId="10" xfId="54" applyNumberFormat="1" applyFont="1" applyFill="1" applyBorder="1" applyAlignment="1">
      <alignment horizontal="center" wrapText="1"/>
      <protection/>
    </xf>
    <xf numFmtId="49" fontId="13" fillId="20" borderId="10" xfId="54" applyNumberFormat="1" applyFont="1" applyFill="1" applyBorder="1" applyAlignment="1">
      <alignment horizontal="center" wrapText="1"/>
      <protection/>
    </xf>
    <xf numFmtId="0" fontId="14" fillId="0" borderId="10" xfId="54" applyFont="1" applyFill="1" applyBorder="1">
      <alignment/>
      <protection/>
    </xf>
    <xf numFmtId="0" fontId="10" fillId="0" borderId="10" xfId="54" applyFont="1" applyFill="1" applyBorder="1" applyAlignment="1">
      <alignment horizontal="left" wrapText="1"/>
      <protection/>
    </xf>
    <xf numFmtId="0" fontId="14" fillId="0" borderId="10" xfId="54" applyFont="1" applyFill="1" applyBorder="1" applyAlignment="1">
      <alignment horizontal="center" wrapText="1"/>
      <protection/>
    </xf>
    <xf numFmtId="0" fontId="7" fillId="0" borderId="10" xfId="54" applyFont="1" applyBorder="1">
      <alignment/>
      <protection/>
    </xf>
    <xf numFmtId="0" fontId="15" fillId="0" borderId="10" xfId="54" applyFont="1" applyFill="1" applyBorder="1" applyAlignment="1">
      <alignment horizontal="center" wrapText="1"/>
      <protection/>
    </xf>
    <xf numFmtId="0" fontId="12" fillId="4" borderId="10" xfId="54" applyFont="1" applyFill="1" applyBorder="1" applyAlignment="1">
      <alignment horizontal="left" wrapText="1"/>
      <protection/>
    </xf>
    <xf numFmtId="49" fontId="12" fillId="4" borderId="10" xfId="54" applyNumberFormat="1" applyFont="1" applyFill="1" applyBorder="1" applyAlignment="1">
      <alignment horizontal="center" wrapText="1"/>
      <protection/>
    </xf>
    <xf numFmtId="0" fontId="13" fillId="0" borderId="10" xfId="54" applyFont="1" applyFill="1" applyBorder="1">
      <alignment/>
      <protection/>
    </xf>
    <xf numFmtId="0" fontId="13" fillId="0" borderId="10" xfId="54" applyFont="1" applyBorder="1">
      <alignment/>
      <protection/>
    </xf>
    <xf numFmtId="0" fontId="13" fillId="21" borderId="10" xfId="54" applyFont="1" applyFill="1" applyBorder="1">
      <alignment/>
      <protection/>
    </xf>
    <xf numFmtId="0" fontId="14" fillId="21" borderId="10" xfId="54" applyFont="1" applyFill="1" applyBorder="1" applyAlignment="1">
      <alignment wrapText="1"/>
      <protection/>
    </xf>
    <xf numFmtId="49" fontId="14" fillId="21" borderId="10" xfId="54" applyNumberFormat="1" applyFont="1" applyFill="1" applyBorder="1" applyAlignment="1">
      <alignment horizontal="center" wrapText="1"/>
      <protection/>
    </xf>
    <xf numFmtId="0" fontId="14" fillId="21" borderId="10" xfId="54" applyFont="1" applyFill="1" applyBorder="1" applyAlignment="1">
      <alignment horizontal="center" wrapText="1"/>
      <protection/>
    </xf>
    <xf numFmtId="0" fontId="8" fillId="0" borderId="10" xfId="0" applyFont="1" applyFill="1" applyBorder="1" applyAlignment="1">
      <alignment horizontal="left" vertical="top" wrapText="1"/>
    </xf>
    <xf numFmtId="0" fontId="10" fillId="0" borderId="10" xfId="54" applyFont="1" applyBorder="1">
      <alignment/>
      <protection/>
    </xf>
    <xf numFmtId="0" fontId="12" fillId="4" borderId="10" xfId="54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vertical="top"/>
      <protection/>
    </xf>
    <xf numFmtId="49" fontId="2" fillId="0" borderId="10" xfId="54" applyNumberFormat="1" applyFont="1" applyFill="1" applyBorder="1" applyAlignment="1">
      <alignment wrapText="1"/>
      <protection/>
    </xf>
    <xf numFmtId="0" fontId="2" fillId="26" borderId="10" xfId="0" applyFont="1" applyFill="1" applyBorder="1" applyAlignment="1">
      <alignment horizontal="left" vertical="top" wrapText="1"/>
    </xf>
    <xf numFmtId="0" fontId="8" fillId="0" borderId="10" xfId="54" applyFont="1" applyFill="1" applyBorder="1" applyAlignment="1">
      <alignment horizontal="left" wrapText="1"/>
      <protection/>
    </xf>
    <xf numFmtId="0" fontId="8" fillId="0" borderId="10" xfId="54" applyFont="1" applyBorder="1" applyAlignment="1">
      <alignment wrapText="1"/>
      <protection/>
    </xf>
    <xf numFmtId="0" fontId="8" fillId="0" borderId="10" xfId="0" applyFont="1" applyFill="1" applyBorder="1" applyAlignment="1">
      <alignment wrapText="1"/>
    </xf>
    <xf numFmtId="0" fontId="13" fillId="0" borderId="10" xfId="54" applyFont="1" applyFill="1" applyBorder="1" applyAlignment="1">
      <alignment horizontal="center" wrapText="1"/>
      <protection/>
    </xf>
    <xf numFmtId="49" fontId="13" fillId="0" borderId="10" xfId="54" applyNumberFormat="1" applyFont="1" applyFill="1" applyBorder="1" applyAlignment="1">
      <alignment horizontal="center" wrapText="1"/>
      <protection/>
    </xf>
    <xf numFmtId="49" fontId="14" fillId="0" borderId="10" xfId="54" applyNumberFormat="1" applyFont="1" applyFill="1" applyBorder="1" applyAlignment="1">
      <alignment horizontal="center" wrapText="1"/>
      <protection/>
    </xf>
    <xf numFmtId="0" fontId="10" fillId="20" borderId="10" xfId="54" applyFont="1" applyFill="1" applyBorder="1" applyAlignment="1">
      <alignment wrapText="1"/>
      <protection/>
    </xf>
    <xf numFmtId="49" fontId="10" fillId="20" borderId="10" xfId="54" applyNumberFormat="1" applyFont="1" applyFill="1" applyBorder="1" applyAlignment="1">
      <alignment horizontal="center" wrapText="1"/>
      <protection/>
    </xf>
    <xf numFmtId="49" fontId="10" fillId="0" borderId="10" xfId="54" applyNumberFormat="1" applyFont="1" applyBorder="1" applyAlignment="1">
      <alignment horizontal="center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3" fontId="2" fillId="0" borderId="0" xfId="65" applyNumberFormat="1" applyFont="1" applyAlignment="1">
      <alignment horizontal="right"/>
    </xf>
    <xf numFmtId="3" fontId="8" fillId="24" borderId="10" xfId="65" applyNumberFormat="1" applyFont="1" applyFill="1" applyBorder="1" applyAlignment="1">
      <alignment horizontal="center" vertical="center" wrapText="1"/>
    </xf>
    <xf numFmtId="198" fontId="3" fillId="7" borderId="10" xfId="65" applyNumberFormat="1" applyFont="1" applyFill="1" applyBorder="1" applyAlignment="1">
      <alignment horizontal="justify"/>
    </xf>
    <xf numFmtId="198" fontId="3" fillId="4" borderId="10" xfId="65" applyNumberFormat="1" applyFont="1" applyFill="1" applyBorder="1" applyAlignment="1">
      <alignment horizontal="justify"/>
    </xf>
    <xf numFmtId="198" fontId="14" fillId="20" borderId="10" xfId="65" applyNumberFormat="1" applyFont="1" applyFill="1" applyBorder="1" applyAlignment="1">
      <alignment horizontal="justify" wrapText="1"/>
    </xf>
    <xf numFmtId="198" fontId="10" fillId="0" borderId="10" xfId="65" applyNumberFormat="1" applyFont="1" applyFill="1" applyBorder="1" applyAlignment="1">
      <alignment horizontal="justify" wrapText="1"/>
    </xf>
    <xf numFmtId="198" fontId="8" fillId="0" borderId="10" xfId="65" applyNumberFormat="1" applyFont="1" applyFill="1" applyBorder="1" applyAlignment="1">
      <alignment horizontal="justify" wrapText="1"/>
    </xf>
    <xf numFmtId="198" fontId="2" fillId="0" borderId="10" xfId="65" applyNumberFormat="1" applyFont="1" applyFill="1" applyBorder="1" applyAlignment="1">
      <alignment horizontal="justify" wrapText="1"/>
    </xf>
    <xf numFmtId="198" fontId="12" fillId="7" borderId="10" xfId="65" applyNumberFormat="1" applyFont="1" applyFill="1" applyBorder="1" applyAlignment="1">
      <alignment horizontal="justify" wrapText="1"/>
    </xf>
    <xf numFmtId="199" fontId="2" fillId="0" borderId="0" xfId="54" applyNumberFormat="1" applyFont="1">
      <alignment/>
      <protection/>
    </xf>
    <xf numFmtId="200" fontId="2" fillId="0" borderId="0" xfId="54" applyNumberFormat="1" applyFont="1">
      <alignment/>
      <protection/>
    </xf>
    <xf numFmtId="198" fontId="12" fillId="4" borderId="10" xfId="65" applyNumberFormat="1" applyFont="1" applyFill="1" applyBorder="1" applyAlignment="1">
      <alignment horizontal="justify" wrapText="1"/>
    </xf>
    <xf numFmtId="198" fontId="13" fillId="21" borderId="10" xfId="65" applyNumberFormat="1" applyFont="1" applyFill="1" applyBorder="1" applyAlignment="1">
      <alignment horizontal="justify" wrapText="1"/>
    </xf>
    <xf numFmtId="49" fontId="8" fillId="0" borderId="0" xfId="54" applyNumberFormat="1" applyFont="1">
      <alignment/>
      <protection/>
    </xf>
    <xf numFmtId="49" fontId="2" fillId="0" borderId="0" xfId="54" applyNumberFormat="1" applyFont="1">
      <alignment/>
      <protection/>
    </xf>
    <xf numFmtId="0" fontId="2" fillId="0" borderId="0" xfId="0" applyNumberFormat="1" applyFont="1" applyFill="1" applyAlignment="1">
      <alignment wrapText="1"/>
    </xf>
    <xf numFmtId="201" fontId="2" fillId="0" borderId="0" xfId="54" applyNumberFormat="1" applyFont="1" applyAlignment="1">
      <alignment horizontal="right"/>
      <protection/>
    </xf>
    <xf numFmtId="201" fontId="9" fillId="0" borderId="0" xfId="54" applyNumberFormat="1" applyFont="1" applyAlignment="1">
      <alignment horizontal="right"/>
      <protection/>
    </xf>
    <xf numFmtId="198" fontId="14" fillId="0" borderId="10" xfId="65" applyNumberFormat="1" applyFont="1" applyFill="1" applyBorder="1" applyAlignment="1">
      <alignment horizontal="justify" wrapText="1"/>
    </xf>
    <xf numFmtId="198" fontId="10" fillId="20" borderId="10" xfId="65" applyNumberFormat="1" applyFont="1" applyFill="1" applyBorder="1" applyAlignment="1">
      <alignment horizontal="justify" wrapText="1"/>
    </xf>
    <xf numFmtId="200" fontId="9" fillId="0" borderId="0" xfId="54" applyNumberFormat="1" applyFont="1">
      <alignment/>
      <protection/>
    </xf>
    <xf numFmtId="0" fontId="10" fillId="0" borderId="0" xfId="54" applyFont="1" applyFill="1" applyBorder="1" applyAlignment="1">
      <alignment wrapText="1"/>
      <protection/>
    </xf>
    <xf numFmtId="0" fontId="8" fillId="0" borderId="0" xfId="54" applyFont="1" applyFill="1" applyBorder="1" applyAlignment="1">
      <alignment wrapText="1"/>
      <protection/>
    </xf>
    <xf numFmtId="49" fontId="2" fillId="0" borderId="0" xfId="54" applyNumberFormat="1" applyFont="1" applyFill="1">
      <alignment/>
      <protection/>
    </xf>
    <xf numFmtId="49" fontId="8" fillId="0" borderId="0" xfId="54" applyNumberFormat="1" applyFont="1" applyFill="1" applyBorder="1" applyAlignment="1">
      <alignment wrapText="1"/>
      <protection/>
    </xf>
    <xf numFmtId="198" fontId="16" fillId="25" borderId="10" xfId="65" applyNumberFormat="1" applyFont="1" applyFill="1" applyBorder="1" applyAlignment="1">
      <alignment horizontal="justify"/>
    </xf>
    <xf numFmtId="171" fontId="11" fillId="0" borderId="0" xfId="54" applyNumberFormat="1" applyFont="1">
      <alignment/>
      <protection/>
    </xf>
    <xf numFmtId="0" fontId="2" fillId="0" borderId="0" xfId="54" applyFont="1" applyAlignment="1">
      <alignment horizontal="center" vertical="center" wrapText="1"/>
      <protection/>
    </xf>
    <xf numFmtId="0" fontId="2" fillId="0" borderId="0" xfId="54" applyFont="1" applyFill="1" applyAlignment="1">
      <alignment wrapText="1"/>
      <protection/>
    </xf>
    <xf numFmtId="0" fontId="7" fillId="0" borderId="0" xfId="54" applyFont="1" applyAlignment="1">
      <alignment wrapText="1"/>
      <protection/>
    </xf>
    <xf numFmtId="0" fontId="8" fillId="0" borderId="0" xfId="54" applyFont="1" applyAlignment="1">
      <alignment wrapText="1"/>
      <protection/>
    </xf>
    <xf numFmtId="0" fontId="9" fillId="0" borderId="0" xfId="54" applyFont="1" applyAlignment="1">
      <alignment wrapText="1"/>
      <protection/>
    </xf>
    <xf numFmtId="0" fontId="10" fillId="0" borderId="0" xfId="54" applyFont="1" applyAlignment="1">
      <alignment wrapText="1"/>
      <protection/>
    </xf>
    <xf numFmtId="0" fontId="11" fillId="0" borderId="0" xfId="54" applyFont="1" applyAlignment="1">
      <alignment wrapText="1"/>
      <protection/>
    </xf>
    <xf numFmtId="0" fontId="2" fillId="0" borderId="0" xfId="54" applyFont="1" applyAlignment="1">
      <alignment wrapText="1"/>
      <protection/>
    </xf>
    <xf numFmtId="171" fontId="2" fillId="0" borderId="0" xfId="65" applyFont="1" applyAlignment="1">
      <alignment horizontal="justify" wrapText="1"/>
    </xf>
    <xf numFmtId="49" fontId="2" fillId="14" borderId="10" xfId="54" applyNumberFormat="1" applyFont="1" applyFill="1" applyBorder="1" applyAlignment="1">
      <alignment horizontal="center" vertical="center" wrapText="1"/>
      <protection/>
    </xf>
    <xf numFmtId="198" fontId="9" fillId="14" borderId="10" xfId="54" applyNumberFormat="1" applyFont="1" applyFill="1" applyBorder="1" applyAlignment="1">
      <alignment wrapText="1"/>
      <protection/>
    </xf>
    <xf numFmtId="0" fontId="15" fillId="18" borderId="10" xfId="54" applyFont="1" applyFill="1" applyBorder="1" applyAlignment="1">
      <alignment vertical="top" wrapText="1"/>
      <protection/>
    </xf>
    <xf numFmtId="0" fontId="10" fillId="18" borderId="10" xfId="54" applyFont="1" applyFill="1" applyBorder="1" applyAlignment="1">
      <alignment horizontal="left" wrapText="1"/>
      <protection/>
    </xf>
    <xf numFmtId="49" fontId="10" fillId="18" borderId="10" xfId="54" applyNumberFormat="1" applyFont="1" applyFill="1" applyBorder="1" applyAlignment="1">
      <alignment horizontal="center" wrapText="1"/>
      <protection/>
    </xf>
    <xf numFmtId="0" fontId="10" fillId="18" borderId="10" xfId="54" applyFont="1" applyFill="1" applyBorder="1" applyAlignment="1">
      <alignment horizontal="center" wrapText="1"/>
      <protection/>
    </xf>
    <xf numFmtId="198" fontId="10" fillId="18" borderId="10" xfId="65" applyNumberFormat="1" applyFont="1" applyFill="1" applyBorder="1" applyAlignment="1">
      <alignment horizontal="right" wrapText="1"/>
    </xf>
    <xf numFmtId="0" fontId="15" fillId="22" borderId="10" xfId="54" applyFont="1" applyFill="1" applyBorder="1" applyAlignment="1">
      <alignment vertical="top" wrapText="1"/>
      <protection/>
    </xf>
    <xf numFmtId="0" fontId="8" fillId="22" borderId="10" xfId="54" applyFont="1" applyFill="1" applyBorder="1" applyAlignment="1">
      <alignment horizontal="left" wrapText="1"/>
      <protection/>
    </xf>
    <xf numFmtId="49" fontId="8" fillId="22" borderId="10" xfId="54" applyNumberFormat="1" applyFont="1" applyFill="1" applyBorder="1" applyAlignment="1">
      <alignment horizontal="center" wrapText="1"/>
      <protection/>
    </xf>
    <xf numFmtId="0" fontId="10" fillId="22" borderId="10" xfId="54" applyFont="1" applyFill="1" applyBorder="1" applyAlignment="1">
      <alignment horizontal="center" wrapText="1"/>
      <protection/>
    </xf>
    <xf numFmtId="198" fontId="8" fillId="22" borderId="10" xfId="65" applyNumberFormat="1" applyFont="1" applyFill="1" applyBorder="1" applyAlignment="1">
      <alignment horizontal="right" wrapText="1"/>
    </xf>
    <xf numFmtId="198" fontId="8" fillId="0" borderId="10" xfId="65" applyNumberFormat="1" applyFont="1" applyFill="1" applyBorder="1" applyAlignment="1">
      <alignment horizontal="right" wrapText="1"/>
    </xf>
    <xf numFmtId="198" fontId="2" fillId="0" borderId="10" xfId="65" applyNumberFormat="1" applyFont="1" applyFill="1" applyBorder="1" applyAlignment="1">
      <alignment horizontal="right" wrapText="1"/>
    </xf>
    <xf numFmtId="0" fontId="2" fillId="3" borderId="10" xfId="54" applyFont="1" applyFill="1" applyBorder="1" applyAlignment="1">
      <alignment wrapText="1"/>
      <protection/>
    </xf>
    <xf numFmtId="49" fontId="8" fillId="3" borderId="10" xfId="54" applyNumberFormat="1" applyFont="1" applyFill="1" applyBorder="1" applyAlignment="1">
      <alignment horizontal="center" wrapText="1"/>
      <protection/>
    </xf>
    <xf numFmtId="0" fontId="8" fillId="3" borderId="10" xfId="54" applyFont="1" applyFill="1" applyBorder="1" applyAlignment="1">
      <alignment horizontal="center" wrapText="1"/>
      <protection/>
    </xf>
    <xf numFmtId="198" fontId="8" fillId="3" borderId="10" xfId="65" applyNumberFormat="1" applyFont="1" applyFill="1" applyBorder="1" applyAlignment="1">
      <alignment horizontal="right" wrapText="1"/>
    </xf>
    <xf numFmtId="0" fontId="2" fillId="22" borderId="10" xfId="54" applyFont="1" applyFill="1" applyBorder="1" applyAlignment="1">
      <alignment wrapText="1"/>
      <protection/>
    </xf>
    <xf numFmtId="0" fontId="8" fillId="22" borderId="10" xfId="54" applyFont="1" applyFill="1" applyBorder="1" applyAlignment="1">
      <alignment horizontal="center" wrapText="1"/>
      <protection/>
    </xf>
    <xf numFmtId="0" fontId="10" fillId="18" borderId="10" xfId="54" applyFont="1" applyFill="1" applyBorder="1" applyAlignment="1">
      <alignment wrapText="1"/>
      <protection/>
    </xf>
    <xf numFmtId="49" fontId="8" fillId="18" borderId="10" xfId="54" applyNumberFormat="1" applyFont="1" applyFill="1" applyBorder="1" applyAlignment="1">
      <alignment horizontal="center" wrapText="1"/>
      <protection/>
    </xf>
    <xf numFmtId="0" fontId="8" fillId="22" borderId="10" xfId="54" applyFont="1" applyFill="1" applyBorder="1" applyAlignment="1">
      <alignment wrapText="1"/>
      <protection/>
    </xf>
    <xf numFmtId="49" fontId="17" fillId="18" borderId="10" xfId="54" applyNumberFormat="1" applyFont="1" applyFill="1" applyBorder="1" applyAlignment="1">
      <alignment horizontal="center" wrapText="1"/>
      <protection/>
    </xf>
    <xf numFmtId="0" fontId="8" fillId="3" borderId="10" xfId="54" applyFont="1" applyFill="1" applyBorder="1" applyAlignment="1">
      <alignment wrapText="1"/>
      <protection/>
    </xf>
    <xf numFmtId="198" fontId="2" fillId="3" borderId="10" xfId="65" applyNumberFormat="1" applyFont="1" applyFill="1" applyBorder="1" applyAlignment="1">
      <alignment horizontal="right" wrapText="1"/>
    </xf>
    <xf numFmtId="198" fontId="2" fillId="22" borderId="10" xfId="65" applyNumberFormat="1" applyFont="1" applyFill="1" applyBorder="1" applyAlignment="1">
      <alignment horizontal="right" wrapText="1"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17" fillId="0" borderId="10" xfId="54" applyFont="1" applyFill="1" applyBorder="1" applyAlignment="1">
      <alignment vertical="top" wrapText="1"/>
      <protection/>
    </xf>
    <xf numFmtId="49" fontId="17" fillId="0" borderId="10" xfId="54" applyNumberFormat="1" applyFont="1" applyFill="1" applyBorder="1" applyAlignment="1">
      <alignment horizontal="center" wrapText="1"/>
      <protection/>
    </xf>
    <xf numFmtId="0" fontId="8" fillId="22" borderId="10" xfId="0" applyFont="1" applyFill="1" applyBorder="1" applyAlignment="1">
      <alignment horizontal="left" vertical="top" wrapText="1"/>
    </xf>
    <xf numFmtId="0" fontId="8" fillId="18" borderId="10" xfId="54" applyFont="1" applyFill="1" applyBorder="1" applyAlignment="1">
      <alignment horizontal="center" wrapText="1"/>
      <protection/>
    </xf>
    <xf numFmtId="0" fontId="17" fillId="0" borderId="10" xfId="54" applyFont="1" applyFill="1" applyBorder="1" applyAlignment="1">
      <alignment wrapText="1"/>
      <protection/>
    </xf>
    <xf numFmtId="49" fontId="5" fillId="0" borderId="10" xfId="54" applyNumberFormat="1" applyFont="1" applyFill="1" applyBorder="1" applyAlignment="1">
      <alignment vertical="top" wrapText="1"/>
      <protection/>
    </xf>
    <xf numFmtId="49" fontId="5" fillId="3" borderId="10" xfId="54" applyNumberFormat="1" applyFont="1" applyFill="1" applyBorder="1" applyAlignment="1">
      <alignment vertical="top" wrapText="1"/>
      <protection/>
    </xf>
    <xf numFmtId="49" fontId="5" fillId="22" borderId="10" xfId="54" applyNumberFormat="1" applyFont="1" applyFill="1" applyBorder="1" applyAlignment="1">
      <alignment vertical="top" wrapText="1"/>
      <protection/>
    </xf>
    <xf numFmtId="49" fontId="15" fillId="18" borderId="10" xfId="54" applyNumberFormat="1" applyFont="1" applyFill="1" applyBorder="1" applyAlignment="1">
      <alignment horizontal="center" wrapText="1"/>
      <protection/>
    </xf>
    <xf numFmtId="49" fontId="2" fillId="3" borderId="10" xfId="54" applyNumberFormat="1" applyFont="1" applyFill="1" applyBorder="1" applyAlignment="1">
      <alignment horizontal="center" wrapText="1"/>
      <protection/>
    </xf>
    <xf numFmtId="49" fontId="2" fillId="22" borderId="10" xfId="54" applyNumberFormat="1" applyFont="1" applyFill="1" applyBorder="1" applyAlignment="1">
      <alignment horizontal="center" wrapText="1"/>
      <protection/>
    </xf>
    <xf numFmtId="0" fontId="7" fillId="14" borderId="10" xfId="54" applyFont="1" applyFill="1" applyBorder="1" applyAlignment="1">
      <alignment wrapText="1"/>
      <protection/>
    </xf>
    <xf numFmtId="0" fontId="4" fillId="0" borderId="10" xfId="54" applyFont="1" applyFill="1" applyBorder="1" applyAlignment="1">
      <alignment wrapText="1"/>
      <protection/>
    </xf>
    <xf numFmtId="0" fontId="4" fillId="22" borderId="10" xfId="54" applyFont="1" applyFill="1" applyBorder="1" applyAlignment="1">
      <alignment wrapText="1"/>
      <protection/>
    </xf>
    <xf numFmtId="49" fontId="2" fillId="18" borderId="10" xfId="54" applyNumberFormat="1" applyFont="1" applyFill="1" applyBorder="1" applyAlignment="1">
      <alignment horizontal="center" wrapText="1"/>
      <protection/>
    </xf>
    <xf numFmtId="0" fontId="15" fillId="0" borderId="10" xfId="54" applyFont="1" applyFill="1" applyBorder="1" applyAlignment="1">
      <alignment vertical="top" wrapText="1"/>
      <protection/>
    </xf>
    <xf numFmtId="198" fontId="10" fillId="0" borderId="10" xfId="65" applyNumberFormat="1" applyFont="1" applyFill="1" applyBorder="1" applyAlignment="1">
      <alignment horizontal="right" wrapText="1"/>
    </xf>
    <xf numFmtId="0" fontId="15" fillId="18" borderId="10" xfId="54" applyFont="1" applyFill="1" applyBorder="1" applyAlignment="1">
      <alignment wrapText="1"/>
      <protection/>
    </xf>
    <xf numFmtId="0" fontId="16" fillId="27" borderId="12" xfId="54" applyFont="1" applyFill="1" applyBorder="1" applyAlignment="1">
      <alignment horizontal="center" wrapText="1"/>
      <protection/>
    </xf>
    <xf numFmtId="198" fontId="16" fillId="27" borderId="10" xfId="65" applyNumberFormat="1" applyFont="1" applyFill="1" applyBorder="1" applyAlignment="1">
      <alignment horizontal="right" wrapText="1"/>
    </xf>
    <xf numFmtId="3" fontId="2" fillId="0" borderId="0" xfId="65" applyNumberFormat="1" applyFont="1" applyAlignment="1">
      <alignment horizontal="right" wrapText="1"/>
    </xf>
    <xf numFmtId="0" fontId="8" fillId="26" borderId="10" xfId="54" applyFont="1" applyFill="1" applyBorder="1" applyAlignment="1">
      <alignment wrapText="1"/>
      <protection/>
    </xf>
    <xf numFmtId="0" fontId="2" fillId="28" borderId="10" xfId="54" applyFont="1" applyFill="1" applyBorder="1" applyAlignment="1">
      <alignment wrapText="1"/>
      <protection/>
    </xf>
    <xf numFmtId="49" fontId="8" fillId="28" borderId="10" xfId="54" applyNumberFormat="1" applyFont="1" applyFill="1" applyBorder="1" applyAlignment="1">
      <alignment horizontal="center" wrapText="1"/>
      <protection/>
    </xf>
    <xf numFmtId="198" fontId="8" fillId="28" borderId="10" xfId="65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" fillId="0" borderId="0" xfId="53" applyFont="1" applyAlignment="1">
      <alignment horizontal="right"/>
      <protection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198" fontId="13" fillId="0" borderId="10" xfId="63" applyNumberFormat="1" applyFont="1" applyBorder="1" applyAlignment="1">
      <alignment horizontal="center"/>
    </xf>
    <xf numFmtId="171" fontId="0" fillId="0" borderId="0" xfId="0" applyNumberFormat="1" applyFont="1" applyAlignment="1">
      <alignment/>
    </xf>
    <xf numFmtId="194" fontId="13" fillId="0" borderId="10" xfId="63" applyFont="1" applyBorder="1" applyAlignment="1">
      <alignment horizontal="center"/>
    </xf>
    <xf numFmtId="0" fontId="2" fillId="0" borderId="10" xfId="0" applyFont="1" applyBorder="1" applyAlignment="1">
      <alignment/>
    </xf>
    <xf numFmtId="198" fontId="2" fillId="0" borderId="10" xfId="63" applyNumberFormat="1" applyFont="1" applyBorder="1" applyAlignment="1">
      <alignment horizontal="center"/>
    </xf>
    <xf numFmtId="194" fontId="2" fillId="0" borderId="10" xfId="63" applyFont="1" applyBorder="1" applyAlignment="1">
      <alignment horizontal="center"/>
    </xf>
    <xf numFmtId="0" fontId="8" fillId="0" borderId="10" xfId="0" applyFont="1" applyBorder="1" applyAlignment="1">
      <alignment wrapText="1"/>
    </xf>
    <xf numFmtId="194" fontId="2" fillId="21" borderId="10" xfId="63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49" fontId="2" fillId="0" borderId="10" xfId="55" applyNumberFormat="1" applyFont="1" applyBorder="1" applyAlignment="1">
      <alignment horizontal="center" vertical="top"/>
      <protection/>
    </xf>
    <xf numFmtId="0" fontId="2" fillId="0" borderId="10" xfId="55" applyFont="1" applyBorder="1" applyAlignment="1">
      <alignment vertical="center" wrapText="1"/>
      <protection/>
    </xf>
    <xf numFmtId="0" fontId="8" fillId="0" borderId="10" xfId="0" applyNumberFormat="1" applyFont="1" applyBorder="1" applyAlignment="1">
      <alignment wrapText="1"/>
    </xf>
    <xf numFmtId="194" fontId="13" fillId="21" borderId="10" xfId="63" applyFont="1" applyFill="1" applyBorder="1" applyAlignment="1">
      <alignment horizontal="center"/>
    </xf>
    <xf numFmtId="203" fontId="0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205" fontId="0" fillId="0" borderId="0" xfId="0" applyNumberFormat="1" applyFont="1" applyAlignment="1">
      <alignment/>
    </xf>
    <xf numFmtId="0" fontId="13" fillId="0" borderId="10" xfId="0" applyFont="1" applyBorder="1" applyAlignment="1">
      <alignment horizontal="left"/>
    </xf>
    <xf numFmtId="197" fontId="13" fillId="0" borderId="10" xfId="63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/>
    </xf>
    <xf numFmtId="197" fontId="2" fillId="0" borderId="10" xfId="63" applyNumberFormat="1" applyFont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197" fontId="13" fillId="0" borderId="10" xfId="63" applyNumberFormat="1" applyFont="1" applyBorder="1" applyAlignment="1">
      <alignment horizontal="center"/>
    </xf>
    <xf numFmtId="0" fontId="4" fillId="29" borderId="10" xfId="54" applyFont="1" applyFill="1" applyBorder="1" applyAlignment="1">
      <alignment wrapText="1"/>
      <protection/>
    </xf>
    <xf numFmtId="0" fontId="8" fillId="29" borderId="10" xfId="54" applyFont="1" applyFill="1" applyBorder="1" applyAlignment="1">
      <alignment wrapText="1"/>
      <protection/>
    </xf>
    <xf numFmtId="49" fontId="8" fillId="29" borderId="10" xfId="54" applyNumberFormat="1" applyFont="1" applyFill="1" applyBorder="1" applyAlignment="1">
      <alignment horizontal="center" wrapText="1"/>
      <protection/>
    </xf>
    <xf numFmtId="198" fontId="2" fillId="29" borderId="10" xfId="65" applyNumberFormat="1" applyFont="1" applyFill="1" applyBorder="1" applyAlignment="1">
      <alignment horizontal="right" wrapText="1"/>
    </xf>
    <xf numFmtId="198" fontId="15" fillId="0" borderId="10" xfId="65" applyNumberFormat="1" applyFont="1" applyFill="1" applyBorder="1" applyAlignment="1">
      <alignment horizontal="justify" wrapText="1"/>
    </xf>
    <xf numFmtId="0" fontId="2" fillId="28" borderId="10" xfId="0" applyFont="1" applyFill="1" applyBorder="1" applyAlignment="1">
      <alignment horizontal="left" vertical="top"/>
    </xf>
    <xf numFmtId="0" fontId="2" fillId="28" borderId="10" xfId="0" applyFont="1" applyFill="1" applyBorder="1" applyAlignment="1">
      <alignment vertical="top" wrapText="1"/>
    </xf>
    <xf numFmtId="197" fontId="2" fillId="28" borderId="10" xfId="63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4" fillId="28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53" applyFont="1" applyAlignment="1">
      <alignment horizontal="right" wrapText="1"/>
      <protection/>
    </xf>
    <xf numFmtId="0" fontId="6" fillId="0" borderId="13" xfId="54" applyFont="1" applyBorder="1" applyAlignment="1">
      <alignment horizontal="center" wrapText="1"/>
      <protection/>
    </xf>
    <xf numFmtId="0" fontId="3" fillId="0" borderId="0" xfId="54" applyFont="1" applyAlignment="1">
      <alignment horizontal="center"/>
      <protection/>
    </xf>
    <xf numFmtId="198" fontId="2" fillId="28" borderId="10" xfId="63" applyNumberFormat="1" applyFont="1" applyFill="1" applyBorder="1" applyAlignment="1">
      <alignment horizontal="center"/>
    </xf>
    <xf numFmtId="198" fontId="13" fillId="28" borderId="10" xfId="63" applyNumberFormat="1" applyFont="1" applyFill="1" applyBorder="1" applyAlignment="1">
      <alignment horizontal="center"/>
    </xf>
    <xf numFmtId="0" fontId="2" fillId="30" borderId="10" xfId="54" applyFont="1" applyFill="1" applyBorder="1" applyAlignment="1">
      <alignment wrapText="1"/>
      <protection/>
    </xf>
    <xf numFmtId="0" fontId="8" fillId="30" borderId="10" xfId="54" applyFont="1" applyFill="1" applyBorder="1" applyAlignment="1">
      <alignment horizontal="left" wrapText="1"/>
      <protection/>
    </xf>
    <xf numFmtId="0" fontId="8" fillId="30" borderId="10" xfId="54" applyFont="1" applyFill="1" applyBorder="1" applyAlignment="1">
      <alignment horizontal="center" wrapText="1"/>
      <protection/>
    </xf>
    <xf numFmtId="49" fontId="8" fillId="30" borderId="10" xfId="54" applyNumberFormat="1" applyFont="1" applyFill="1" applyBorder="1" applyAlignment="1">
      <alignment horizontal="center" wrapText="1"/>
      <protection/>
    </xf>
    <xf numFmtId="198" fontId="2" fillId="30" borderId="10" xfId="65" applyNumberFormat="1" applyFont="1" applyFill="1" applyBorder="1" applyAlignment="1">
      <alignment horizontal="right" wrapText="1"/>
    </xf>
    <xf numFmtId="0" fontId="2" fillId="29" borderId="10" xfId="54" applyFont="1" applyFill="1" applyBorder="1" applyAlignment="1">
      <alignment wrapText="1"/>
      <protection/>
    </xf>
    <xf numFmtId="0" fontId="8" fillId="29" borderId="10" xfId="54" applyFont="1" applyFill="1" applyBorder="1" applyAlignment="1">
      <alignment horizontal="left" wrapText="1"/>
      <protection/>
    </xf>
    <xf numFmtId="0" fontId="8" fillId="29" borderId="10" xfId="54" applyFont="1" applyFill="1" applyBorder="1" applyAlignment="1">
      <alignment horizontal="center" wrapText="1"/>
      <protection/>
    </xf>
    <xf numFmtId="0" fontId="2" fillId="29" borderId="0" xfId="54" applyFont="1" applyFill="1" applyAlignment="1">
      <alignment wrapText="1"/>
      <protection/>
    </xf>
    <xf numFmtId="0" fontId="13" fillId="28" borderId="10" xfId="54" applyFont="1" applyFill="1" applyBorder="1">
      <alignment/>
      <protection/>
    </xf>
    <xf numFmtId="0" fontId="14" fillId="28" borderId="10" xfId="54" applyFont="1" applyFill="1" applyBorder="1" applyAlignment="1">
      <alignment horizontal="center" wrapText="1"/>
      <protection/>
    </xf>
    <xf numFmtId="0" fontId="10" fillId="28" borderId="10" xfId="54" applyFont="1" applyFill="1" applyBorder="1" applyAlignment="1">
      <alignment wrapText="1"/>
      <protection/>
    </xf>
    <xf numFmtId="0" fontId="8" fillId="28" borderId="10" xfId="54" applyFont="1" applyFill="1" applyBorder="1" applyAlignment="1">
      <alignment wrapText="1"/>
      <protection/>
    </xf>
    <xf numFmtId="0" fontId="10" fillId="28" borderId="10" xfId="54" applyFont="1" applyFill="1" applyBorder="1" applyAlignment="1">
      <alignment horizontal="center" wrapText="1"/>
      <protection/>
    </xf>
    <xf numFmtId="0" fontId="8" fillId="28" borderId="10" xfId="54" applyFont="1" applyFill="1" applyBorder="1" applyAlignment="1">
      <alignment horizontal="center" wrapText="1"/>
      <protection/>
    </xf>
    <xf numFmtId="198" fontId="8" fillId="28" borderId="10" xfId="65" applyNumberFormat="1" applyFont="1" applyFill="1" applyBorder="1" applyAlignment="1">
      <alignment horizontal="justify" wrapText="1"/>
    </xf>
    <xf numFmtId="198" fontId="10" fillId="28" borderId="10" xfId="65" applyNumberFormat="1" applyFont="1" applyFill="1" applyBorder="1" applyAlignment="1">
      <alignment horizontal="justify" wrapText="1"/>
    </xf>
    <xf numFmtId="0" fontId="14" fillId="28" borderId="10" xfId="54" applyFont="1" applyFill="1" applyBorder="1">
      <alignment/>
      <protection/>
    </xf>
    <xf numFmtId="0" fontId="2" fillId="0" borderId="0" xfId="0" applyFont="1" applyFill="1" applyAlignment="1">
      <alignment horizontal="right"/>
    </xf>
    <xf numFmtId="49" fontId="2" fillId="29" borderId="10" xfId="54" applyNumberFormat="1" applyFont="1" applyFill="1" applyBorder="1" applyAlignment="1">
      <alignment horizontal="center" vertical="center" wrapText="1"/>
      <protection/>
    </xf>
    <xf numFmtId="0" fontId="2" fillId="29" borderId="10" xfId="54" applyFont="1" applyFill="1" applyBorder="1" applyAlignment="1">
      <alignment horizontal="center" wrapText="1"/>
      <protection/>
    </xf>
    <xf numFmtId="0" fontId="8" fillId="29" borderId="10" xfId="54" applyFont="1" applyFill="1" applyBorder="1" applyAlignment="1">
      <alignment horizontal="center" vertical="center" wrapText="1"/>
      <protection/>
    </xf>
    <xf numFmtId="0" fontId="15" fillId="28" borderId="10" xfId="54" applyFont="1" applyFill="1" applyBorder="1" applyAlignment="1">
      <alignment vertical="top" wrapText="1"/>
      <protection/>
    </xf>
    <xf numFmtId="49" fontId="2" fillId="28" borderId="10" xfId="54" applyNumberFormat="1" applyFont="1" applyFill="1" applyBorder="1" applyAlignment="1">
      <alignment horizontal="center" wrapText="1"/>
      <protection/>
    </xf>
    <xf numFmtId="197" fontId="10" fillId="0" borderId="10" xfId="65" applyNumberFormat="1" applyFont="1" applyFill="1" applyBorder="1" applyAlignment="1">
      <alignment horizontal="right" wrapText="1"/>
    </xf>
    <xf numFmtId="197" fontId="8" fillId="0" borderId="10" xfId="65" applyNumberFormat="1" applyFont="1" applyFill="1" applyBorder="1" applyAlignment="1">
      <alignment horizontal="right" wrapText="1"/>
    </xf>
    <xf numFmtId="198" fontId="3" fillId="7" borderId="10" xfId="65" applyNumberFormat="1" applyFont="1" applyFill="1" applyBorder="1" applyAlignment="1">
      <alignment horizontal="right"/>
    </xf>
    <xf numFmtId="198" fontId="3" fillId="4" borderId="10" xfId="65" applyNumberFormat="1" applyFont="1" applyFill="1" applyBorder="1" applyAlignment="1">
      <alignment horizontal="right"/>
    </xf>
    <xf numFmtId="198" fontId="14" fillId="20" borderId="10" xfId="65" applyNumberFormat="1" applyFont="1" applyFill="1" applyBorder="1" applyAlignment="1">
      <alignment horizontal="right" wrapText="1"/>
    </xf>
    <xf numFmtId="198" fontId="12" fillId="7" borderId="10" xfId="65" applyNumberFormat="1" applyFont="1" applyFill="1" applyBorder="1" applyAlignment="1">
      <alignment horizontal="right" wrapText="1"/>
    </xf>
    <xf numFmtId="198" fontId="10" fillId="28" borderId="10" xfId="65" applyNumberFormat="1" applyFont="1" applyFill="1" applyBorder="1" applyAlignment="1">
      <alignment horizontal="right" wrapText="1"/>
    </xf>
    <xf numFmtId="198" fontId="12" fillId="4" borderId="10" xfId="65" applyNumberFormat="1" applyFont="1" applyFill="1" applyBorder="1" applyAlignment="1">
      <alignment horizontal="right" wrapText="1"/>
    </xf>
    <xf numFmtId="198" fontId="13" fillId="21" borderId="10" xfId="65" applyNumberFormat="1" applyFont="1" applyFill="1" applyBorder="1" applyAlignment="1">
      <alignment horizontal="right" wrapText="1"/>
    </xf>
    <xf numFmtId="198" fontId="15" fillId="0" borderId="10" xfId="65" applyNumberFormat="1" applyFont="1" applyFill="1" applyBorder="1" applyAlignment="1">
      <alignment horizontal="right" wrapText="1"/>
    </xf>
    <xf numFmtId="198" fontId="14" fillId="0" borderId="10" xfId="65" applyNumberFormat="1" applyFont="1" applyFill="1" applyBorder="1" applyAlignment="1">
      <alignment horizontal="right" wrapText="1"/>
    </xf>
    <xf numFmtId="198" fontId="10" fillId="20" borderId="10" xfId="65" applyNumberFormat="1" applyFont="1" applyFill="1" applyBorder="1" applyAlignment="1">
      <alignment horizontal="right" wrapText="1"/>
    </xf>
    <xf numFmtId="198" fontId="16" fillId="25" borderId="10" xfId="65" applyNumberFormat="1" applyFont="1" applyFill="1" applyBorder="1" applyAlignment="1">
      <alignment horizontal="right"/>
    </xf>
    <xf numFmtId="197" fontId="2" fillId="0" borderId="10" xfId="65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wrapText="1"/>
    </xf>
    <xf numFmtId="0" fontId="10" fillId="18" borderId="10" xfId="54" applyFont="1" applyFill="1" applyBorder="1" applyAlignment="1">
      <alignment horizontal="left" vertical="top" wrapText="1"/>
      <protection/>
    </xf>
    <xf numFmtId="0" fontId="10" fillId="18" borderId="10" xfId="54" applyFont="1" applyFill="1" applyBorder="1" applyAlignment="1">
      <alignment vertical="top" wrapText="1"/>
      <protection/>
    </xf>
    <xf numFmtId="0" fontId="10" fillId="31" borderId="10" xfId="54" applyFont="1" applyFill="1" applyBorder="1" applyAlignment="1">
      <alignment wrapText="1"/>
      <protection/>
    </xf>
    <xf numFmtId="49" fontId="8" fillId="31" borderId="10" xfId="54" applyNumberFormat="1" applyFont="1" applyFill="1" applyBorder="1" applyAlignment="1">
      <alignment horizontal="center" wrapText="1"/>
      <protection/>
    </xf>
    <xf numFmtId="198" fontId="15" fillId="31" borderId="10" xfId="65" applyNumberFormat="1" applyFont="1" applyFill="1" applyBorder="1" applyAlignment="1">
      <alignment horizontal="right" wrapText="1"/>
    </xf>
    <xf numFmtId="0" fontId="10" fillId="31" borderId="10" xfId="54" applyFont="1" applyFill="1" applyBorder="1" applyAlignment="1">
      <alignment horizont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53" applyFont="1" applyAlignment="1">
      <alignment horizontal="right"/>
      <protection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1" fontId="2" fillId="0" borderId="0" xfId="65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53" applyFont="1" applyAlignment="1">
      <alignment horizontal="right" wrapText="1"/>
      <protection/>
    </xf>
    <xf numFmtId="0" fontId="2" fillId="0" borderId="0" xfId="54" applyFont="1" applyAlignment="1">
      <alignment wrapText="1"/>
      <protection/>
    </xf>
    <xf numFmtId="0" fontId="9" fillId="14" borderId="11" xfId="54" applyFont="1" applyFill="1" applyBorder="1" applyAlignment="1">
      <alignment wrapText="1"/>
      <protection/>
    </xf>
    <xf numFmtId="0" fontId="9" fillId="14" borderId="21" xfId="54" applyFont="1" applyFill="1" applyBorder="1" applyAlignment="1">
      <alignment wrapText="1"/>
      <protection/>
    </xf>
    <xf numFmtId="0" fontId="9" fillId="14" borderId="12" xfId="54" applyFont="1" applyFill="1" applyBorder="1" applyAlignment="1">
      <alignment wrapText="1"/>
      <protection/>
    </xf>
    <xf numFmtId="0" fontId="16" fillId="27" borderId="11" xfId="54" applyFont="1" applyFill="1" applyBorder="1" applyAlignment="1">
      <alignment horizontal="center" wrapText="1"/>
      <protection/>
    </xf>
    <xf numFmtId="0" fontId="16" fillId="27" borderId="21" xfId="54" applyFont="1" applyFill="1" applyBorder="1" applyAlignment="1">
      <alignment horizontal="center" wrapText="1"/>
      <protection/>
    </xf>
    <xf numFmtId="0" fontId="16" fillId="27" borderId="12" xfId="54" applyFont="1" applyFill="1" applyBorder="1" applyAlignment="1">
      <alignment horizontal="center" wrapText="1"/>
      <protection/>
    </xf>
    <xf numFmtId="0" fontId="6" fillId="0" borderId="0" xfId="54" applyFont="1" applyAlignment="1">
      <alignment horizontal="center" wrapText="1"/>
      <protection/>
    </xf>
    <xf numFmtId="0" fontId="6" fillId="0" borderId="13" xfId="54" applyFont="1" applyBorder="1" applyAlignment="1">
      <alignment horizontal="center" wrapText="1"/>
      <protection/>
    </xf>
    <xf numFmtId="3" fontId="8" fillId="24" borderId="11" xfId="65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54" applyFont="1" applyBorder="1" applyAlignment="1">
      <alignment horizontal="center" wrapText="1"/>
      <protection/>
    </xf>
    <xf numFmtId="0" fontId="0" fillId="0" borderId="13" xfId="0" applyBorder="1" applyAlignment="1">
      <alignment wrapText="1"/>
    </xf>
    <xf numFmtId="0" fontId="8" fillId="24" borderId="15" xfId="54" applyFont="1" applyFill="1" applyBorder="1" applyAlignment="1">
      <alignment horizontal="center" vertical="center" wrapText="1"/>
      <protection/>
    </xf>
    <xf numFmtId="49" fontId="2" fillId="0" borderId="15" xfId="54" applyNumberFormat="1" applyFont="1" applyBorder="1" applyAlignment="1">
      <alignment horizontal="center" vertical="center" wrapText="1"/>
      <protection/>
    </xf>
    <xf numFmtId="171" fontId="2" fillId="0" borderId="0" xfId="65" applyFont="1" applyAlignment="1">
      <alignment horizontal="right"/>
    </xf>
    <xf numFmtId="0" fontId="3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center"/>
      <protection/>
    </xf>
    <xf numFmtId="0" fontId="16" fillId="25" borderId="11" xfId="54" applyFont="1" applyFill="1" applyBorder="1" applyAlignment="1">
      <alignment horizontal="center"/>
      <protection/>
    </xf>
    <xf numFmtId="0" fontId="16" fillId="25" borderId="21" xfId="54" applyFont="1" applyFill="1" applyBorder="1" applyAlignment="1">
      <alignment horizontal="center"/>
      <protection/>
    </xf>
    <xf numFmtId="0" fontId="16" fillId="25" borderId="12" xfId="54" applyFont="1" applyFill="1" applyBorder="1" applyAlignment="1">
      <alignment horizontal="center"/>
      <protection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/>
    </xf>
    <xf numFmtId="171" fontId="2" fillId="0" borderId="0" xfId="65" applyFont="1" applyFill="1" applyBorder="1" applyAlignment="1" applyProtection="1">
      <alignment horizontal="right"/>
      <protection/>
    </xf>
    <xf numFmtId="0" fontId="8" fillId="24" borderId="15" xfId="54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8" fillId="0" borderId="11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8" fillId="0" borderId="12" xfId="0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-источники (август 2010)" xfId="53"/>
    <cellStyle name="Обычный_Приложения 2,3-расходы (август 2010)" xfId="54"/>
    <cellStyle name="Обычный_Проект бюджета 201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_Приложения 2,3-расходы (август 2010)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SheetLayoutView="100" zoomScalePageLayoutView="0" workbookViewId="0" topLeftCell="A1">
      <selection activeCell="A5" sqref="A5:C5"/>
    </sheetView>
  </sheetViews>
  <sheetFormatPr defaultColWidth="9.140625" defaultRowHeight="12.75"/>
  <cols>
    <col min="1" max="1" width="24.421875" style="166" customWidth="1"/>
    <col min="2" max="2" width="66.140625" style="166" customWidth="1"/>
    <col min="3" max="3" width="15.7109375" style="166" customWidth="1"/>
    <col min="4" max="4" width="11.8515625" style="166" bestFit="1" customWidth="1"/>
    <col min="5" max="5" width="14.57421875" style="166" hidden="1" customWidth="1"/>
    <col min="6" max="7" width="9.140625" style="166" hidden="1" customWidth="1"/>
    <col min="8" max="8" width="9.7109375" style="166" bestFit="1" customWidth="1"/>
    <col min="9" max="16384" width="9.140625" style="166" customWidth="1"/>
  </cols>
  <sheetData>
    <row r="1" spans="1:3" ht="12.75">
      <c r="A1" s="278" t="s">
        <v>49</v>
      </c>
      <c r="B1" s="278"/>
      <c r="C1" s="278"/>
    </row>
    <row r="2" spans="1:3" ht="12.75">
      <c r="A2" s="278" t="s">
        <v>50</v>
      </c>
      <c r="B2" s="278"/>
      <c r="C2" s="278"/>
    </row>
    <row r="3" spans="1:3" ht="12.75">
      <c r="A3" s="278" t="s">
        <v>51</v>
      </c>
      <c r="B3" s="278"/>
      <c r="C3" s="278"/>
    </row>
    <row r="4" spans="1:3" ht="12.75">
      <c r="A4" s="278" t="s">
        <v>52</v>
      </c>
      <c r="B4" s="278"/>
      <c r="C4" s="278"/>
    </row>
    <row r="5" spans="1:3" ht="12.75">
      <c r="A5" s="279" t="s">
        <v>583</v>
      </c>
      <c r="B5" s="279"/>
      <c r="C5" s="279"/>
    </row>
    <row r="9" spans="1:3" ht="12.75">
      <c r="A9" s="278" t="s">
        <v>362</v>
      </c>
      <c r="B9" s="278"/>
      <c r="C9" s="278"/>
    </row>
    <row r="10" spans="1:3" ht="12.75">
      <c r="A10" s="278" t="s">
        <v>50</v>
      </c>
      <c r="B10" s="278"/>
      <c r="C10" s="278"/>
    </row>
    <row r="11" spans="1:3" ht="12.75">
      <c r="A11" s="278" t="s">
        <v>51</v>
      </c>
      <c r="B11" s="278"/>
      <c r="C11" s="278"/>
    </row>
    <row r="12" spans="1:3" ht="12.75">
      <c r="A12" s="278" t="s">
        <v>52</v>
      </c>
      <c r="B12" s="278"/>
      <c r="C12" s="278"/>
    </row>
    <row r="13" spans="1:3" ht="13.5" customHeight="1">
      <c r="A13" s="279" t="s">
        <v>561</v>
      </c>
      <c r="B13" s="279"/>
      <c r="C13" s="279"/>
    </row>
    <row r="14" spans="1:3" ht="13.5" customHeight="1">
      <c r="A14" s="167"/>
      <c r="B14" s="167"/>
      <c r="C14" s="167"/>
    </row>
    <row r="15" spans="1:3" ht="13.5" customHeight="1">
      <c r="A15" s="167"/>
      <c r="B15" s="167"/>
      <c r="C15" s="167"/>
    </row>
    <row r="16" spans="1:3" ht="13.5" customHeight="1">
      <c r="A16" s="167"/>
      <c r="B16" s="167"/>
      <c r="C16" s="167"/>
    </row>
    <row r="17" spans="1:3" s="168" customFormat="1" ht="15.75">
      <c r="A17" s="280" t="s">
        <v>366</v>
      </c>
      <c r="B17" s="280"/>
      <c r="C17" s="280"/>
    </row>
    <row r="18" spans="1:3" s="168" customFormat="1" ht="15.75">
      <c r="A18" s="281" t="s">
        <v>488</v>
      </c>
      <c r="B18" s="281"/>
      <c r="C18" s="281"/>
    </row>
    <row r="19" spans="1:3" s="168" customFormat="1" ht="15.75">
      <c r="A19" s="217"/>
      <c r="B19" s="217"/>
      <c r="C19" s="217"/>
    </row>
    <row r="20" spans="1:5" ht="12.75">
      <c r="A20" s="282" t="s">
        <v>360</v>
      </c>
      <c r="B20" s="284" t="s">
        <v>361</v>
      </c>
      <c r="C20" s="285" t="s">
        <v>53</v>
      </c>
      <c r="E20" s="166" t="s">
        <v>367</v>
      </c>
    </row>
    <row r="21" spans="1:3" ht="12.75">
      <c r="A21" s="283"/>
      <c r="B21" s="284"/>
      <c r="C21" s="286"/>
    </row>
    <row r="22" spans="1:3" ht="12.75">
      <c r="A22" s="169">
        <v>1</v>
      </c>
      <c r="B22" s="169">
        <v>2</v>
      </c>
      <c r="C22" s="169">
        <v>3</v>
      </c>
    </row>
    <row r="23" spans="1:7" ht="12.75">
      <c r="A23" s="170" t="s">
        <v>368</v>
      </c>
      <c r="B23" s="171" t="s">
        <v>369</v>
      </c>
      <c r="C23" s="172">
        <f>C24+C26+C28+C30+C33+C35+C42+C45+C49</f>
        <v>58629.72409</v>
      </c>
      <c r="D23" s="173"/>
      <c r="E23" s="174" t="e">
        <f>E24+E30+E33+E35+E42+E45+#REF!</f>
        <v>#REF!</v>
      </c>
      <c r="G23" s="166" t="e">
        <f>E23/C23</f>
        <v>#REF!</v>
      </c>
    </row>
    <row r="24" spans="1:7" ht="12.75">
      <c r="A24" s="169" t="s">
        <v>370</v>
      </c>
      <c r="B24" s="175" t="s">
        <v>371</v>
      </c>
      <c r="C24" s="176">
        <f>C25</f>
        <v>11000</v>
      </c>
      <c r="D24" s="173"/>
      <c r="E24" s="177">
        <f>E25</f>
        <v>911.94992</v>
      </c>
      <c r="G24" s="166">
        <f>E24/C24</f>
        <v>0.08290453818181819</v>
      </c>
    </row>
    <row r="25" spans="1:5" ht="12.75">
      <c r="A25" s="169" t="s">
        <v>372</v>
      </c>
      <c r="B25" s="178" t="s">
        <v>373</v>
      </c>
      <c r="C25" s="222">
        <v>11000</v>
      </c>
      <c r="E25" s="179">
        <v>911.94992</v>
      </c>
    </row>
    <row r="26" spans="1:5" ht="25.5">
      <c r="A26" s="169" t="s">
        <v>374</v>
      </c>
      <c r="B26" s="178" t="s">
        <v>375</v>
      </c>
      <c r="C26" s="176">
        <f>C27</f>
        <v>5000</v>
      </c>
      <c r="E26" s="179"/>
    </row>
    <row r="27" spans="1:5" ht="25.5">
      <c r="A27" s="180" t="s">
        <v>376</v>
      </c>
      <c r="B27" s="181" t="s">
        <v>377</v>
      </c>
      <c r="C27" s="222">
        <v>5000</v>
      </c>
      <c r="E27" s="179"/>
    </row>
    <row r="28" spans="1:5" ht="12.75" hidden="1">
      <c r="A28" s="169" t="s">
        <v>378</v>
      </c>
      <c r="B28" s="178" t="s">
        <v>379</v>
      </c>
      <c r="C28" s="176">
        <f>C29</f>
        <v>0</v>
      </c>
      <c r="E28" s="179"/>
    </row>
    <row r="29" spans="1:5" ht="12.75" hidden="1">
      <c r="A29" s="169" t="s">
        <v>380</v>
      </c>
      <c r="B29" s="178" t="s">
        <v>381</v>
      </c>
      <c r="C29" s="222">
        <f>0.5-0.5</f>
        <v>0</v>
      </c>
      <c r="E29" s="179"/>
    </row>
    <row r="30" spans="1:7" ht="12.75">
      <c r="A30" s="169" t="s">
        <v>382</v>
      </c>
      <c r="B30" s="175" t="s">
        <v>383</v>
      </c>
      <c r="C30" s="176">
        <f>C31+C32</f>
        <v>17000</v>
      </c>
      <c r="E30" s="177" t="e">
        <f>#REF!+E32+E31</f>
        <v>#REF!</v>
      </c>
      <c r="G30" s="166" t="e">
        <f aca="true" t="shared" si="0" ref="G30:G35">E30/C30</f>
        <v>#REF!</v>
      </c>
    </row>
    <row r="31" spans="1:5" ht="25.5">
      <c r="A31" s="180" t="s">
        <v>384</v>
      </c>
      <c r="B31" s="181" t="s">
        <v>385</v>
      </c>
      <c r="C31" s="222">
        <v>4000</v>
      </c>
      <c r="E31" s="179">
        <v>117.82013</v>
      </c>
    </row>
    <row r="32" spans="1:5" ht="12.75">
      <c r="A32" s="169" t="s">
        <v>386</v>
      </c>
      <c r="B32" s="181" t="s">
        <v>387</v>
      </c>
      <c r="C32" s="222">
        <f>14000-1000</f>
        <v>13000</v>
      </c>
      <c r="E32" s="179">
        <v>1458.86043</v>
      </c>
    </row>
    <row r="33" spans="1:7" ht="12.75" hidden="1">
      <c r="A33" s="169" t="s">
        <v>388</v>
      </c>
      <c r="B33" s="178" t="s">
        <v>389</v>
      </c>
      <c r="C33" s="176">
        <f>C34</f>
        <v>0</v>
      </c>
      <c r="E33" s="179">
        <v>5.155</v>
      </c>
      <c r="G33" s="166" t="e">
        <f t="shared" si="0"/>
        <v>#DIV/0!</v>
      </c>
    </row>
    <row r="34" spans="1:5" ht="39" customHeight="1" hidden="1">
      <c r="A34" s="180" t="s">
        <v>390</v>
      </c>
      <c r="B34" s="178" t="s">
        <v>391</v>
      </c>
      <c r="C34" s="176">
        <f>14.5-14.5</f>
        <v>0</v>
      </c>
      <c r="E34" s="179"/>
    </row>
    <row r="35" spans="1:7" ht="25.5">
      <c r="A35" s="180" t="s">
        <v>392</v>
      </c>
      <c r="B35" s="178" t="s">
        <v>393</v>
      </c>
      <c r="C35" s="176">
        <f>C36+C37+C38+C39+C40+C41</f>
        <v>12210</v>
      </c>
      <c r="D35" s="173"/>
      <c r="E35" s="177" t="e">
        <f>E36+#REF!+E41</f>
        <v>#REF!</v>
      </c>
      <c r="G35" s="166" t="e">
        <f t="shared" si="0"/>
        <v>#REF!</v>
      </c>
    </row>
    <row r="36" spans="1:5" ht="51">
      <c r="A36" s="180" t="s">
        <v>394</v>
      </c>
      <c r="B36" s="182" t="s">
        <v>395</v>
      </c>
      <c r="C36" s="222">
        <v>2500</v>
      </c>
      <c r="E36" s="179">
        <v>600.74781</v>
      </c>
    </row>
    <row r="37" spans="1:5" ht="51">
      <c r="A37" s="180" t="s">
        <v>396</v>
      </c>
      <c r="B37" s="182" t="s">
        <v>397</v>
      </c>
      <c r="C37" s="222">
        <f>7000+2000</f>
        <v>9000</v>
      </c>
      <c r="E37" s="179"/>
    </row>
    <row r="38" spans="1:5" ht="51" customHeight="1">
      <c r="A38" s="180" t="s">
        <v>398</v>
      </c>
      <c r="B38" s="182" t="s">
        <v>399</v>
      </c>
      <c r="C38" s="222">
        <v>200</v>
      </c>
      <c r="E38" s="179"/>
    </row>
    <row r="39" spans="1:5" ht="25.5" customHeight="1" hidden="1">
      <c r="A39" s="180" t="s">
        <v>400</v>
      </c>
      <c r="B39" s="182" t="s">
        <v>401</v>
      </c>
      <c r="C39" s="222">
        <v>0</v>
      </c>
      <c r="E39" s="179"/>
    </row>
    <row r="40" spans="1:5" ht="39" customHeight="1">
      <c r="A40" s="180" t="s">
        <v>402</v>
      </c>
      <c r="B40" s="182" t="s">
        <v>403</v>
      </c>
      <c r="C40" s="222">
        <v>10</v>
      </c>
      <c r="E40" s="179"/>
    </row>
    <row r="41" spans="1:5" ht="51">
      <c r="A41" s="180" t="s">
        <v>404</v>
      </c>
      <c r="B41" s="182" t="s">
        <v>405</v>
      </c>
      <c r="C41" s="222">
        <v>500</v>
      </c>
      <c r="E41" s="179">
        <v>138.23613</v>
      </c>
    </row>
    <row r="42" spans="1:7" ht="25.5">
      <c r="A42" s="180" t="s">
        <v>406</v>
      </c>
      <c r="B42" s="178" t="s">
        <v>407</v>
      </c>
      <c r="C42" s="176">
        <f>C43+C44</f>
        <v>600</v>
      </c>
      <c r="E42" s="177">
        <f>E43</f>
        <v>137.684</v>
      </c>
      <c r="G42" s="166">
        <f>E42/C42</f>
        <v>0.22947333333333333</v>
      </c>
    </row>
    <row r="43" spans="1:5" ht="25.5" customHeight="1">
      <c r="A43" s="183" t="s">
        <v>408</v>
      </c>
      <c r="B43" s="184" t="s">
        <v>409</v>
      </c>
      <c r="C43" s="222">
        <v>100</v>
      </c>
      <c r="E43" s="179">
        <v>137.684</v>
      </c>
    </row>
    <row r="44" spans="1:5" ht="12.75">
      <c r="A44" s="183" t="s">
        <v>410</v>
      </c>
      <c r="B44" s="184" t="s">
        <v>411</v>
      </c>
      <c r="C44" s="222">
        <v>500</v>
      </c>
      <c r="E44" s="179"/>
    </row>
    <row r="45" spans="1:7" ht="12.75" customHeight="1">
      <c r="A45" s="180" t="s">
        <v>412</v>
      </c>
      <c r="B45" s="178" t="s">
        <v>413</v>
      </c>
      <c r="C45" s="176">
        <f>C46+C47+C48</f>
        <v>11132</v>
      </c>
      <c r="E45" s="177" t="e">
        <f>#REF!</f>
        <v>#REF!</v>
      </c>
      <c r="G45" s="166" t="e">
        <f>E45/C45</f>
        <v>#REF!</v>
      </c>
    </row>
    <row r="46" spans="1:5" ht="63" customHeight="1">
      <c r="A46" s="183" t="s">
        <v>414</v>
      </c>
      <c r="B46" s="185" t="s">
        <v>415</v>
      </c>
      <c r="C46" s="222">
        <f>1500+300</f>
        <v>1800</v>
      </c>
      <c r="E46" s="177"/>
    </row>
    <row r="47" spans="1:5" ht="41.25" customHeight="1">
      <c r="A47" s="180" t="s">
        <v>416</v>
      </c>
      <c r="B47" s="182" t="s">
        <v>417</v>
      </c>
      <c r="C47" s="222">
        <f>3500+1000</f>
        <v>4500</v>
      </c>
      <c r="E47" s="177"/>
    </row>
    <row r="48" spans="1:5" ht="38.25">
      <c r="A48" s="180" t="s">
        <v>418</v>
      </c>
      <c r="B48" s="182" t="s">
        <v>419</v>
      </c>
      <c r="C48" s="222">
        <f>1200+500+332+1600+300+900</f>
        <v>4832</v>
      </c>
      <c r="E48" s="177"/>
    </row>
    <row r="49" spans="1:5" ht="12.75">
      <c r="A49" s="180" t="s">
        <v>444</v>
      </c>
      <c r="B49" s="182" t="s">
        <v>445</v>
      </c>
      <c r="C49" s="176">
        <f>C50</f>
        <v>1687.7240900000002</v>
      </c>
      <c r="E49" s="177"/>
    </row>
    <row r="50" spans="1:5" ht="25.5">
      <c r="A50" s="180" t="s">
        <v>446</v>
      </c>
      <c r="B50" s="182" t="s">
        <v>447</v>
      </c>
      <c r="C50" s="222">
        <f>800+887.72409</f>
        <v>1687.7240900000002</v>
      </c>
      <c r="E50" s="177"/>
    </row>
    <row r="51" spans="1:7" ht="12.75">
      <c r="A51" s="170" t="s">
        <v>420</v>
      </c>
      <c r="B51" s="171" t="s">
        <v>421</v>
      </c>
      <c r="C51" s="223">
        <f>(23584+2926+2007.9+1817.5+2+448.7+7093+7110.88+10)-7093-7110.88+7000+2304.07254+1075.23385+38.3+7093+250+3500+6000+1889+2078+2127.5</f>
        <v>64151.20639000001</v>
      </c>
      <c r="E51" s="186">
        <v>3742.086</v>
      </c>
      <c r="G51" s="166">
        <f>E51/C51</f>
        <v>0.05833227791930227</v>
      </c>
    </row>
    <row r="52" spans="1:8" ht="12.75">
      <c r="A52" s="277" t="s">
        <v>422</v>
      </c>
      <c r="B52" s="277"/>
      <c r="C52" s="172">
        <f>C23+C51</f>
        <v>122780.93048000001</v>
      </c>
      <c r="D52" s="187"/>
      <c r="E52" s="174"/>
      <c r="H52" s="188"/>
    </row>
    <row r="53" ht="12.75">
      <c r="C53" s="173"/>
    </row>
    <row r="54" ht="12.75">
      <c r="C54" s="189"/>
    </row>
    <row r="55" ht="12.75">
      <c r="C55" s="173"/>
    </row>
    <row r="56" ht="12.75">
      <c r="C56" s="173"/>
    </row>
    <row r="57" spans="2:3" ht="12.75">
      <c r="B57" s="187"/>
      <c r="C57" s="173"/>
    </row>
    <row r="58" ht="12.75">
      <c r="C58" s="173"/>
    </row>
  </sheetData>
  <sheetProtection/>
  <mergeCells count="16">
    <mergeCell ref="A9:C9"/>
    <mergeCell ref="A20:A21"/>
    <mergeCell ref="B20:B21"/>
    <mergeCell ref="C20:C21"/>
    <mergeCell ref="A1:C1"/>
    <mergeCell ref="A2:C2"/>
    <mergeCell ref="A3:C3"/>
    <mergeCell ref="A4:C4"/>
    <mergeCell ref="A5:C5"/>
    <mergeCell ref="A52:B52"/>
    <mergeCell ref="A10:C10"/>
    <mergeCell ref="A11:C11"/>
    <mergeCell ref="A12:C12"/>
    <mergeCell ref="A13:C13"/>
    <mergeCell ref="A17:C17"/>
    <mergeCell ref="A18:C18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24.421875" style="166" customWidth="1"/>
    <col min="2" max="2" width="66.140625" style="166" customWidth="1"/>
    <col min="3" max="4" width="15.7109375" style="166" customWidth="1"/>
    <col min="5" max="6" width="9.140625" style="166" customWidth="1"/>
    <col min="7" max="7" width="9.7109375" style="166" bestFit="1" customWidth="1"/>
    <col min="8" max="16384" width="9.140625" style="166" customWidth="1"/>
  </cols>
  <sheetData>
    <row r="1" spans="1:4" ht="12.75">
      <c r="A1" s="287" t="s">
        <v>519</v>
      </c>
      <c r="B1" s="287"/>
      <c r="C1" s="287"/>
      <c r="D1" s="287"/>
    </row>
    <row r="2" spans="1:4" ht="12.75">
      <c r="A2" s="287" t="s">
        <v>50</v>
      </c>
      <c r="B2" s="287"/>
      <c r="C2" s="287"/>
      <c r="D2" s="287"/>
    </row>
    <row r="3" spans="1:4" ht="12.75">
      <c r="A3" s="287" t="s">
        <v>51</v>
      </c>
      <c r="B3" s="287"/>
      <c r="C3" s="287"/>
      <c r="D3" s="287"/>
    </row>
    <row r="4" spans="1:4" ht="12.75">
      <c r="A4" s="287" t="s">
        <v>52</v>
      </c>
      <c r="B4" s="287"/>
      <c r="C4" s="287"/>
      <c r="D4" s="287"/>
    </row>
    <row r="5" spans="1:4" ht="12.75">
      <c r="A5" s="287" t="s">
        <v>583</v>
      </c>
      <c r="B5" s="287"/>
      <c r="C5" s="287"/>
      <c r="D5" s="287"/>
    </row>
    <row r="9" spans="1:4" ht="12.75">
      <c r="A9" s="287" t="s">
        <v>523</v>
      </c>
      <c r="B9" s="287"/>
      <c r="C9" s="287"/>
      <c r="D9" s="287"/>
    </row>
    <row r="10" spans="1:4" ht="12.75">
      <c r="A10" s="287" t="s">
        <v>50</v>
      </c>
      <c r="B10" s="287"/>
      <c r="C10" s="287"/>
      <c r="D10" s="287"/>
    </row>
    <row r="11" spans="1:4" ht="12.75">
      <c r="A11" s="287" t="s">
        <v>51</v>
      </c>
      <c r="B11" s="287"/>
      <c r="C11" s="287"/>
      <c r="D11" s="287"/>
    </row>
    <row r="12" spans="1:4" ht="12.75">
      <c r="A12" s="287" t="s">
        <v>52</v>
      </c>
      <c r="B12" s="287"/>
      <c r="C12" s="287"/>
      <c r="D12" s="287"/>
    </row>
    <row r="13" spans="1:4" ht="12.75">
      <c r="A13" s="287" t="s">
        <v>560</v>
      </c>
      <c r="B13" s="287"/>
      <c r="C13" s="287"/>
      <c r="D13" s="287"/>
    </row>
    <row r="14" spans="1:4" ht="12.75">
      <c r="A14" s="242"/>
      <c r="B14" s="242"/>
      <c r="C14" s="242"/>
      <c r="D14" s="242"/>
    </row>
    <row r="15" spans="1:4" ht="12.75">
      <c r="A15" s="242"/>
      <c r="B15" s="242"/>
      <c r="C15" s="242"/>
      <c r="D15" s="242"/>
    </row>
    <row r="16" spans="1:4" ht="13.5" customHeight="1">
      <c r="A16" s="289"/>
      <c r="B16" s="289"/>
      <c r="C16" s="289"/>
      <c r="D16" s="289"/>
    </row>
    <row r="17" spans="1:4" ht="13.5" customHeight="1">
      <c r="A17" s="288" t="s">
        <v>366</v>
      </c>
      <c r="B17" s="288"/>
      <c r="C17" s="288"/>
      <c r="D17" s="288"/>
    </row>
    <row r="18" spans="1:4" s="168" customFormat="1" ht="15.75">
      <c r="A18" s="290" t="s">
        <v>521</v>
      </c>
      <c r="B18" s="290"/>
      <c r="C18" s="290"/>
      <c r="D18" s="290"/>
    </row>
    <row r="19" spans="1:4" s="168" customFormat="1" ht="15.75">
      <c r="A19" s="275"/>
      <c r="B19" s="275"/>
      <c r="C19" s="275"/>
      <c r="D19" s="276"/>
    </row>
    <row r="20" spans="1:4" ht="12.75">
      <c r="A20" s="282" t="s">
        <v>360</v>
      </c>
      <c r="B20" s="282" t="s">
        <v>361</v>
      </c>
      <c r="C20" s="293" t="s">
        <v>53</v>
      </c>
      <c r="D20" s="294"/>
    </row>
    <row r="21" spans="1:4" ht="12.75">
      <c r="A21" s="291"/>
      <c r="B21" s="291"/>
      <c r="C21" s="295"/>
      <c r="D21" s="296"/>
    </row>
    <row r="22" spans="1:4" ht="12.75">
      <c r="A22" s="292"/>
      <c r="B22" s="292"/>
      <c r="C22" s="274" t="s">
        <v>520</v>
      </c>
      <c r="D22" s="274" t="s">
        <v>522</v>
      </c>
    </row>
    <row r="23" spans="1:4" ht="12.75">
      <c r="A23" s="169">
        <v>1</v>
      </c>
      <c r="B23" s="169">
        <v>2</v>
      </c>
      <c r="C23" s="169">
        <v>3</v>
      </c>
      <c r="D23" s="169">
        <v>4</v>
      </c>
    </row>
    <row r="24" spans="1:4" ht="12.75">
      <c r="A24" s="170" t="s">
        <v>368</v>
      </c>
      <c r="B24" s="171" t="s">
        <v>369</v>
      </c>
      <c r="C24" s="172">
        <f>C25+C27+C29+C31+C34+C36+C43+C46+C50</f>
        <v>58442</v>
      </c>
      <c r="D24" s="172">
        <f>D25+D27+D29+D31+D34+D36+D43+D46+D50</f>
        <v>58942</v>
      </c>
    </row>
    <row r="25" spans="1:4" ht="12.75">
      <c r="A25" s="169" t="s">
        <v>370</v>
      </c>
      <c r="B25" s="175" t="s">
        <v>371</v>
      </c>
      <c r="C25" s="176">
        <f>C26</f>
        <v>11500</v>
      </c>
      <c r="D25" s="176">
        <f>D26</f>
        <v>12000</v>
      </c>
    </row>
    <row r="26" spans="1:4" ht="12.75">
      <c r="A26" s="169" t="s">
        <v>372</v>
      </c>
      <c r="B26" s="178" t="s">
        <v>373</v>
      </c>
      <c r="C26" s="222">
        <v>11500</v>
      </c>
      <c r="D26" s="222">
        <v>12000</v>
      </c>
    </row>
    <row r="27" spans="1:4" ht="25.5">
      <c r="A27" s="169" t="s">
        <v>374</v>
      </c>
      <c r="B27" s="178" t="s">
        <v>375</v>
      </c>
      <c r="C27" s="176">
        <f>C28</f>
        <v>5000</v>
      </c>
      <c r="D27" s="176">
        <f>D28</f>
        <v>5000</v>
      </c>
    </row>
    <row r="28" spans="1:4" ht="25.5">
      <c r="A28" s="180" t="s">
        <v>376</v>
      </c>
      <c r="B28" s="181" t="s">
        <v>377</v>
      </c>
      <c r="C28" s="222">
        <v>5000</v>
      </c>
      <c r="D28" s="222">
        <v>5000</v>
      </c>
    </row>
    <row r="29" spans="1:4" ht="12.75" hidden="1">
      <c r="A29" s="169" t="s">
        <v>378</v>
      </c>
      <c r="B29" s="178" t="s">
        <v>379</v>
      </c>
      <c r="C29" s="176">
        <f>C30</f>
        <v>0</v>
      </c>
      <c r="D29" s="176">
        <f>D30</f>
        <v>0</v>
      </c>
    </row>
    <row r="30" spans="1:4" ht="12.75" hidden="1">
      <c r="A30" s="169" t="s">
        <v>380</v>
      </c>
      <c r="B30" s="178" t="s">
        <v>381</v>
      </c>
      <c r="C30" s="222">
        <f>0.5-0.5</f>
        <v>0</v>
      </c>
      <c r="D30" s="222">
        <f>0.5-0.5</f>
        <v>0</v>
      </c>
    </row>
    <row r="31" spans="1:4" ht="12.75">
      <c r="A31" s="169" t="s">
        <v>382</v>
      </c>
      <c r="B31" s="175" t="s">
        <v>383</v>
      </c>
      <c r="C31" s="176">
        <f>C32+C33</f>
        <v>18000</v>
      </c>
      <c r="D31" s="176">
        <f>D32+D33</f>
        <v>18000</v>
      </c>
    </row>
    <row r="32" spans="1:4" ht="25.5">
      <c r="A32" s="180" t="s">
        <v>384</v>
      </c>
      <c r="B32" s="181" t="s">
        <v>385</v>
      </c>
      <c r="C32" s="222">
        <v>4000</v>
      </c>
      <c r="D32" s="222">
        <v>4000</v>
      </c>
    </row>
    <row r="33" spans="1:4" ht="12.75">
      <c r="A33" s="169" t="s">
        <v>386</v>
      </c>
      <c r="B33" s="181" t="s">
        <v>387</v>
      </c>
      <c r="C33" s="222">
        <f>14000</f>
        <v>14000</v>
      </c>
      <c r="D33" s="222">
        <f>14000</f>
        <v>14000</v>
      </c>
    </row>
    <row r="34" spans="1:4" ht="12.75" hidden="1">
      <c r="A34" s="169" t="s">
        <v>388</v>
      </c>
      <c r="B34" s="178" t="s">
        <v>389</v>
      </c>
      <c r="C34" s="176">
        <f>C35</f>
        <v>0</v>
      </c>
      <c r="D34" s="176">
        <f>D35</f>
        <v>0</v>
      </c>
    </row>
    <row r="35" spans="1:4" ht="39" customHeight="1" hidden="1">
      <c r="A35" s="180" t="s">
        <v>390</v>
      </c>
      <c r="B35" s="178" t="s">
        <v>391</v>
      </c>
      <c r="C35" s="176">
        <f>14.5-14.5</f>
        <v>0</v>
      </c>
      <c r="D35" s="176">
        <f>14.5-14.5</f>
        <v>0</v>
      </c>
    </row>
    <row r="36" spans="1:4" ht="25.5">
      <c r="A36" s="180" t="s">
        <v>392</v>
      </c>
      <c r="B36" s="178" t="s">
        <v>393</v>
      </c>
      <c r="C36" s="176">
        <f>C37+C38+C39+C40+C41+C42</f>
        <v>12210</v>
      </c>
      <c r="D36" s="176">
        <f>D37+D38+D39+D40+D41+D42</f>
        <v>12210</v>
      </c>
    </row>
    <row r="37" spans="1:4" ht="51">
      <c r="A37" s="180" t="s">
        <v>394</v>
      </c>
      <c r="B37" s="182" t="s">
        <v>395</v>
      </c>
      <c r="C37" s="222">
        <v>2500</v>
      </c>
      <c r="D37" s="222">
        <v>2500</v>
      </c>
    </row>
    <row r="38" spans="1:4" ht="51">
      <c r="A38" s="180" t="s">
        <v>396</v>
      </c>
      <c r="B38" s="182" t="s">
        <v>397</v>
      </c>
      <c r="C38" s="222">
        <f>7000+2000</f>
        <v>9000</v>
      </c>
      <c r="D38" s="222">
        <f>7000+2000</f>
        <v>9000</v>
      </c>
    </row>
    <row r="39" spans="1:4" ht="51" customHeight="1">
      <c r="A39" s="180" t="s">
        <v>398</v>
      </c>
      <c r="B39" s="182" t="s">
        <v>399</v>
      </c>
      <c r="C39" s="222">
        <v>200</v>
      </c>
      <c r="D39" s="222">
        <v>200</v>
      </c>
    </row>
    <row r="40" spans="1:4" ht="25.5" customHeight="1" hidden="1">
      <c r="A40" s="180" t="s">
        <v>400</v>
      </c>
      <c r="B40" s="182" t="s">
        <v>401</v>
      </c>
      <c r="C40" s="222">
        <v>0</v>
      </c>
      <c r="D40" s="222">
        <v>0</v>
      </c>
    </row>
    <row r="41" spans="1:4" ht="39" customHeight="1">
      <c r="A41" s="180" t="s">
        <v>402</v>
      </c>
      <c r="B41" s="182" t="s">
        <v>403</v>
      </c>
      <c r="C41" s="222">
        <v>10</v>
      </c>
      <c r="D41" s="222">
        <v>10</v>
      </c>
    </row>
    <row r="42" spans="1:4" ht="51">
      <c r="A42" s="180" t="s">
        <v>404</v>
      </c>
      <c r="B42" s="182" t="s">
        <v>405</v>
      </c>
      <c r="C42" s="222">
        <v>500</v>
      </c>
      <c r="D42" s="222">
        <v>500</v>
      </c>
    </row>
    <row r="43" spans="1:4" ht="25.5">
      <c r="A43" s="180" t="s">
        <v>406</v>
      </c>
      <c r="B43" s="178" t="s">
        <v>407</v>
      </c>
      <c r="C43" s="176">
        <f>C44+C45</f>
        <v>600</v>
      </c>
      <c r="D43" s="176">
        <f>D44+D45</f>
        <v>600</v>
      </c>
    </row>
    <row r="44" spans="1:4" ht="25.5" customHeight="1">
      <c r="A44" s="183" t="s">
        <v>408</v>
      </c>
      <c r="B44" s="184" t="s">
        <v>409</v>
      </c>
      <c r="C44" s="222">
        <v>100</v>
      </c>
      <c r="D44" s="222">
        <v>100</v>
      </c>
    </row>
    <row r="45" spans="1:4" ht="12.75">
      <c r="A45" s="183" t="s">
        <v>410</v>
      </c>
      <c r="B45" s="184" t="s">
        <v>411</v>
      </c>
      <c r="C45" s="222">
        <v>500</v>
      </c>
      <c r="D45" s="222">
        <v>500</v>
      </c>
    </row>
    <row r="46" spans="1:4" ht="12.75" customHeight="1">
      <c r="A46" s="180" t="s">
        <v>412</v>
      </c>
      <c r="B46" s="178" t="s">
        <v>413</v>
      </c>
      <c r="C46" s="176">
        <f>C47+C48+C49</f>
        <v>11132</v>
      </c>
      <c r="D46" s="176">
        <f>D47+D48+D49</f>
        <v>11132</v>
      </c>
    </row>
    <row r="47" spans="1:4" ht="63" customHeight="1">
      <c r="A47" s="183" t="s">
        <v>414</v>
      </c>
      <c r="B47" s="185" t="s">
        <v>415</v>
      </c>
      <c r="C47" s="222">
        <f>1500+300</f>
        <v>1800</v>
      </c>
      <c r="D47" s="222">
        <f>1500+300</f>
        <v>1800</v>
      </c>
    </row>
    <row r="48" spans="1:4" ht="41.25" customHeight="1">
      <c r="A48" s="180" t="s">
        <v>416</v>
      </c>
      <c r="B48" s="182" t="s">
        <v>417</v>
      </c>
      <c r="C48" s="222">
        <f>3500+1000</f>
        <v>4500</v>
      </c>
      <c r="D48" s="222">
        <f>3500+1000</f>
        <v>4500</v>
      </c>
    </row>
    <row r="49" spans="1:4" ht="38.25">
      <c r="A49" s="180" t="s">
        <v>418</v>
      </c>
      <c r="B49" s="182" t="s">
        <v>419</v>
      </c>
      <c r="C49" s="222">
        <f>1200+500+332+1600+300+900</f>
        <v>4832</v>
      </c>
      <c r="D49" s="222">
        <f>1200+500+332+1600+300+900</f>
        <v>4832</v>
      </c>
    </row>
    <row r="50" spans="1:4" ht="12.75">
      <c r="A50" s="180" t="s">
        <v>444</v>
      </c>
      <c r="B50" s="182" t="s">
        <v>445</v>
      </c>
      <c r="C50" s="176">
        <f>C51</f>
        <v>0</v>
      </c>
      <c r="D50" s="176">
        <f>D51</f>
        <v>0</v>
      </c>
    </row>
    <row r="51" spans="1:4" ht="25.5">
      <c r="A51" s="180" t="s">
        <v>446</v>
      </c>
      <c r="B51" s="182" t="s">
        <v>447</v>
      </c>
      <c r="C51" s="222">
        <v>0</v>
      </c>
      <c r="D51" s="222">
        <v>0</v>
      </c>
    </row>
    <row r="52" spans="1:4" ht="12.75">
      <c r="A52" s="170" t="s">
        <v>420</v>
      </c>
      <c r="B52" s="171" t="s">
        <v>421</v>
      </c>
      <c r="C52" s="223">
        <f>24768.1+3068.1+2+448.7+10+4000+2000+1700</f>
        <v>35996.899999999994</v>
      </c>
      <c r="D52" s="223">
        <f>26007.9+3209.5+2+10</f>
        <v>29229.4</v>
      </c>
    </row>
    <row r="53" spans="1:7" ht="12.75">
      <c r="A53" s="277" t="s">
        <v>422</v>
      </c>
      <c r="B53" s="277"/>
      <c r="C53" s="172">
        <f>C24+C52</f>
        <v>94438.9</v>
      </c>
      <c r="D53" s="172">
        <f>D24+D52</f>
        <v>88171.4</v>
      </c>
      <c r="G53" s="188"/>
    </row>
    <row r="54" spans="3:4" ht="12.75">
      <c r="C54" s="173"/>
      <c r="D54" s="173"/>
    </row>
    <row r="55" spans="3:4" ht="12.75">
      <c r="C55" s="189"/>
      <c r="D55" s="189"/>
    </row>
    <row r="56" spans="3:4" ht="12.75">
      <c r="C56" s="173"/>
      <c r="D56" s="173"/>
    </row>
    <row r="57" spans="3:4" ht="12.75">
      <c r="C57" s="173"/>
      <c r="D57" s="173"/>
    </row>
    <row r="58" spans="2:4" ht="12.75">
      <c r="B58" s="187"/>
      <c r="C58" s="173"/>
      <c r="D58" s="173"/>
    </row>
    <row r="59" spans="3:4" ht="12.75">
      <c r="C59" s="173"/>
      <c r="D59" s="173"/>
    </row>
  </sheetData>
  <sheetProtection/>
  <mergeCells count="17">
    <mergeCell ref="A18:D18"/>
    <mergeCell ref="A20:A22"/>
    <mergeCell ref="B20:B22"/>
    <mergeCell ref="C20:D21"/>
    <mergeCell ref="A53:B53"/>
    <mergeCell ref="A9:D9"/>
    <mergeCell ref="A10:D10"/>
    <mergeCell ref="A11:D11"/>
    <mergeCell ref="A12:D12"/>
    <mergeCell ref="A13:D13"/>
    <mergeCell ref="A1:D1"/>
    <mergeCell ref="A2:D2"/>
    <mergeCell ref="A3:D3"/>
    <mergeCell ref="A4:D4"/>
    <mergeCell ref="A5:D5"/>
    <mergeCell ref="A17:D17"/>
    <mergeCell ref="A16:D16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view="pageBreakPreview" zoomScaleSheetLayoutView="100" zoomScalePageLayoutView="0" workbookViewId="0" topLeftCell="A1">
      <selection activeCell="A31" sqref="A31"/>
    </sheetView>
  </sheetViews>
  <sheetFormatPr defaultColWidth="9.140625" defaultRowHeight="12.75"/>
  <cols>
    <col min="1" max="1" width="23.7109375" style="0" customWidth="1"/>
    <col min="2" max="2" width="65.7109375" style="0" customWidth="1"/>
    <col min="3" max="3" width="14.7109375" style="0" customWidth="1"/>
  </cols>
  <sheetData>
    <row r="1" spans="1:3" ht="12.75">
      <c r="A1" s="278" t="s">
        <v>362</v>
      </c>
      <c r="B1" s="278"/>
      <c r="C1" s="278"/>
    </row>
    <row r="2" spans="1:3" ht="12.75" customHeight="1">
      <c r="A2" s="278" t="s">
        <v>50</v>
      </c>
      <c r="B2" s="278"/>
      <c r="C2" s="278"/>
    </row>
    <row r="3" spans="1:3" ht="12.75" customHeight="1">
      <c r="A3" s="278" t="s">
        <v>51</v>
      </c>
      <c r="B3" s="278"/>
      <c r="C3" s="278"/>
    </row>
    <row r="4" spans="1:3" ht="12.75" customHeight="1">
      <c r="A4" s="278" t="s">
        <v>52</v>
      </c>
      <c r="B4" s="278"/>
      <c r="C4" s="278"/>
    </row>
    <row r="5" spans="1:3" ht="12.75">
      <c r="A5" s="279" t="s">
        <v>583</v>
      </c>
      <c r="B5" s="279"/>
      <c r="C5" s="279"/>
    </row>
    <row r="9" spans="1:3" ht="12.75">
      <c r="A9" s="278" t="s">
        <v>423</v>
      </c>
      <c r="B9" s="278"/>
      <c r="C9" s="278"/>
    </row>
    <row r="10" spans="1:3" ht="12.75">
      <c r="A10" s="278" t="s">
        <v>50</v>
      </c>
      <c r="B10" s="278"/>
      <c r="C10" s="278"/>
    </row>
    <row r="11" spans="1:3" ht="12.75">
      <c r="A11" s="278" t="s">
        <v>51</v>
      </c>
      <c r="B11" s="278"/>
      <c r="C11" s="278"/>
    </row>
    <row r="12" spans="1:3" ht="12.75">
      <c r="A12" s="278" t="s">
        <v>52</v>
      </c>
      <c r="B12" s="278"/>
      <c r="C12" s="278"/>
    </row>
    <row r="13" spans="1:3" ht="12.75">
      <c r="A13" s="279" t="s">
        <v>560</v>
      </c>
      <c r="B13" s="279"/>
      <c r="C13" s="279"/>
    </row>
    <row r="14" spans="1:3" ht="12.75">
      <c r="A14" s="167"/>
      <c r="B14" s="167"/>
      <c r="C14" s="167"/>
    </row>
    <row r="15" spans="1:3" ht="12.75">
      <c r="A15" s="167"/>
      <c r="B15" s="167"/>
      <c r="C15" s="167"/>
    </row>
    <row r="16" spans="1:3" ht="12.75">
      <c r="A16" s="297"/>
      <c r="B16" s="297"/>
      <c r="C16" s="297"/>
    </row>
    <row r="17" spans="1:3" ht="15.75">
      <c r="A17" s="280" t="s">
        <v>424</v>
      </c>
      <c r="B17" s="280"/>
      <c r="C17" s="280"/>
    </row>
    <row r="18" spans="1:3" ht="15.75">
      <c r="A18" s="281" t="s">
        <v>488</v>
      </c>
      <c r="B18" s="281"/>
      <c r="C18" s="281"/>
    </row>
    <row r="19" spans="1:3" ht="15.75">
      <c r="A19" s="217"/>
      <c r="B19" s="217"/>
      <c r="C19" s="217"/>
    </row>
    <row r="20" spans="1:3" ht="12.75">
      <c r="A20" s="282" t="s">
        <v>360</v>
      </c>
      <c r="B20" s="284" t="s">
        <v>361</v>
      </c>
      <c r="C20" s="282" t="s">
        <v>53</v>
      </c>
    </row>
    <row r="21" spans="1:3" ht="12.75">
      <c r="A21" s="283"/>
      <c r="B21" s="284"/>
      <c r="C21" s="292"/>
    </row>
    <row r="22" spans="1:3" ht="12.75">
      <c r="A22" s="169">
        <v>1</v>
      </c>
      <c r="B22" s="169">
        <v>2</v>
      </c>
      <c r="C22" s="169">
        <v>3</v>
      </c>
    </row>
    <row r="23" spans="1:3" ht="24.75" customHeight="1">
      <c r="A23" s="190" t="s">
        <v>420</v>
      </c>
      <c r="B23" s="171" t="s">
        <v>421</v>
      </c>
      <c r="C23" s="191">
        <f>C24+C40</f>
        <v>64151.20639</v>
      </c>
    </row>
    <row r="24" spans="1:3" ht="24.75" customHeight="1">
      <c r="A24" s="192" t="s">
        <v>425</v>
      </c>
      <c r="B24" s="193" t="s">
        <v>426</v>
      </c>
      <c r="C24" s="191">
        <f>C25+C27+C35+C38</f>
        <v>64141.20639</v>
      </c>
    </row>
    <row r="25" spans="1:3" ht="24" customHeight="1">
      <c r="A25" s="192" t="s">
        <v>485</v>
      </c>
      <c r="B25" s="193" t="s">
        <v>484</v>
      </c>
      <c r="C25" s="191">
        <f>C26</f>
        <v>26510</v>
      </c>
    </row>
    <row r="26" spans="1:3" ht="27" customHeight="1">
      <c r="A26" s="194" t="s">
        <v>427</v>
      </c>
      <c r="B26" s="182" t="s">
        <v>428</v>
      </c>
      <c r="C26" s="205">
        <f>23584+2926</f>
        <v>26510</v>
      </c>
    </row>
    <row r="27" spans="1:3" ht="24.75" customHeight="1">
      <c r="A27" s="192" t="s">
        <v>429</v>
      </c>
      <c r="B27" s="193" t="s">
        <v>486</v>
      </c>
      <c r="C27" s="191">
        <f>C28+C30+C32+C31+C29+C33+C34</f>
        <v>36892.20639</v>
      </c>
    </row>
    <row r="28" spans="1:3" ht="51" customHeight="1">
      <c r="A28" s="194" t="s">
        <v>430</v>
      </c>
      <c r="B28" s="181" t="s">
        <v>487</v>
      </c>
      <c r="C28" s="205">
        <f>7093-7093+7093+2078</f>
        <v>9171</v>
      </c>
    </row>
    <row r="29" spans="1:3" ht="51" customHeight="1">
      <c r="A29" s="194" t="s">
        <v>430</v>
      </c>
      <c r="B29" s="204" t="s">
        <v>552</v>
      </c>
      <c r="C29" s="205">
        <f>(1500+1500+4110.88)-1500-1500-4110.88+1500+1500+4000+3500+6000+1889</f>
        <v>18389</v>
      </c>
    </row>
    <row r="30" spans="1:3" ht="65.25" customHeight="1">
      <c r="A30" s="203" t="s">
        <v>431</v>
      </c>
      <c r="B30" s="204" t="s">
        <v>458</v>
      </c>
      <c r="C30" s="205">
        <v>2007.9</v>
      </c>
    </row>
    <row r="31" spans="1:3" ht="41.25" customHeight="1">
      <c r="A31" s="203" t="s">
        <v>432</v>
      </c>
      <c r="B31" s="204" t="s">
        <v>490</v>
      </c>
      <c r="C31" s="205">
        <v>1817.5</v>
      </c>
    </row>
    <row r="32" spans="1:3" ht="56.25" customHeight="1">
      <c r="A32" s="203" t="s">
        <v>432</v>
      </c>
      <c r="B32" s="204" t="s">
        <v>562</v>
      </c>
      <c r="C32" s="205">
        <v>2304.07254</v>
      </c>
    </row>
    <row r="33" spans="1:3" ht="28.5" customHeight="1">
      <c r="A33" s="203" t="s">
        <v>432</v>
      </c>
      <c r="B33" s="204" t="s">
        <v>563</v>
      </c>
      <c r="C33" s="205">
        <v>1075.23385</v>
      </c>
    </row>
    <row r="34" spans="1:3" ht="63" customHeight="1">
      <c r="A34" s="203" t="s">
        <v>432</v>
      </c>
      <c r="B34" s="204" t="s">
        <v>579</v>
      </c>
      <c r="C34" s="205">
        <v>2127.5</v>
      </c>
    </row>
    <row r="35" spans="1:3" ht="27.75" customHeight="1">
      <c r="A35" s="192" t="s">
        <v>433</v>
      </c>
      <c r="B35" s="196" t="s">
        <v>491</v>
      </c>
      <c r="C35" s="197">
        <f>C37+C36</f>
        <v>489</v>
      </c>
    </row>
    <row r="36" spans="1:3" ht="54" customHeight="1">
      <c r="A36" s="194" t="s">
        <v>436</v>
      </c>
      <c r="B36" s="182" t="s">
        <v>559</v>
      </c>
      <c r="C36" s="205">
        <v>2</v>
      </c>
    </row>
    <row r="37" spans="1:3" ht="25.5" customHeight="1">
      <c r="A37" s="194" t="s">
        <v>434</v>
      </c>
      <c r="B37" s="182" t="s">
        <v>435</v>
      </c>
      <c r="C37" s="205">
        <f>448.3+0.4+38.3</f>
        <v>487</v>
      </c>
    </row>
    <row r="38" spans="1:3" ht="25.5" customHeight="1">
      <c r="A38" s="192" t="s">
        <v>437</v>
      </c>
      <c r="B38" s="196" t="s">
        <v>285</v>
      </c>
      <c r="C38" s="197">
        <f>C39</f>
        <v>250</v>
      </c>
    </row>
    <row r="39" spans="1:3" ht="43.5" customHeight="1">
      <c r="A39" s="194" t="s">
        <v>438</v>
      </c>
      <c r="B39" s="182" t="s">
        <v>439</v>
      </c>
      <c r="C39" s="195">
        <v>250</v>
      </c>
    </row>
    <row r="40" spans="1:3" ht="16.5" customHeight="1">
      <c r="A40" s="192" t="s">
        <v>440</v>
      </c>
      <c r="B40" s="196" t="s">
        <v>441</v>
      </c>
      <c r="C40" s="197">
        <f>C41</f>
        <v>10</v>
      </c>
    </row>
    <row r="41" spans="1:3" ht="16.5" customHeight="1">
      <c r="A41" s="194" t="s">
        <v>442</v>
      </c>
      <c r="B41" s="182" t="s">
        <v>443</v>
      </c>
      <c r="C41" s="205">
        <v>10</v>
      </c>
    </row>
  </sheetData>
  <sheetProtection/>
  <mergeCells count="16">
    <mergeCell ref="A5:C5"/>
    <mergeCell ref="A16:C16"/>
    <mergeCell ref="A1:C1"/>
    <mergeCell ref="A2:C2"/>
    <mergeCell ref="A3:C3"/>
    <mergeCell ref="A4:C4"/>
    <mergeCell ref="A17:C17"/>
    <mergeCell ref="C20:C21"/>
    <mergeCell ref="A9:C9"/>
    <mergeCell ref="A18:C18"/>
    <mergeCell ref="A20:A21"/>
    <mergeCell ref="B20:B21"/>
    <mergeCell ref="A10:C10"/>
    <mergeCell ref="A11:C11"/>
    <mergeCell ref="A12:C12"/>
    <mergeCell ref="A13:C13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23.7109375" style="0" customWidth="1"/>
    <col min="2" max="2" width="65.7109375" style="0" customWidth="1"/>
    <col min="3" max="4" width="14.7109375" style="0" customWidth="1"/>
  </cols>
  <sheetData>
    <row r="1" spans="1:4" ht="12.75">
      <c r="A1" s="287" t="s">
        <v>523</v>
      </c>
      <c r="B1" s="287"/>
      <c r="C1" s="287"/>
      <c r="D1" s="287"/>
    </row>
    <row r="2" spans="1:4" ht="12.75">
      <c r="A2" s="287" t="s">
        <v>50</v>
      </c>
      <c r="B2" s="287"/>
      <c r="C2" s="287"/>
      <c r="D2" s="287"/>
    </row>
    <row r="3" spans="1:4" ht="12.75">
      <c r="A3" s="287" t="s">
        <v>51</v>
      </c>
      <c r="B3" s="287"/>
      <c r="C3" s="287"/>
      <c r="D3" s="287"/>
    </row>
    <row r="4" spans="1:4" ht="12.75">
      <c r="A4" s="287" t="s">
        <v>52</v>
      </c>
      <c r="B4" s="287"/>
      <c r="C4" s="287"/>
      <c r="D4" s="287"/>
    </row>
    <row r="5" spans="1:4" ht="12.75">
      <c r="A5" s="287" t="s">
        <v>583</v>
      </c>
      <c r="B5" s="287"/>
      <c r="C5" s="287"/>
      <c r="D5" s="287"/>
    </row>
    <row r="9" spans="1:4" ht="12.75">
      <c r="A9" s="278" t="s">
        <v>524</v>
      </c>
      <c r="B9" s="278"/>
      <c r="C9" s="278"/>
      <c r="D9" s="278"/>
    </row>
    <row r="10" spans="1:4" ht="12.75">
      <c r="A10" s="278" t="s">
        <v>50</v>
      </c>
      <c r="B10" s="278"/>
      <c r="C10" s="278"/>
      <c r="D10" s="278"/>
    </row>
    <row r="11" spans="1:4" ht="12.75">
      <c r="A11" s="278" t="s">
        <v>51</v>
      </c>
      <c r="B11" s="278"/>
      <c r="C11" s="278"/>
      <c r="D11" s="278"/>
    </row>
    <row r="12" spans="1:4" ht="12.75">
      <c r="A12" s="278" t="s">
        <v>52</v>
      </c>
      <c r="B12" s="278"/>
      <c r="C12" s="278"/>
      <c r="D12" s="278"/>
    </row>
    <row r="13" spans="1:4" ht="12.75">
      <c r="A13" s="279" t="s">
        <v>560</v>
      </c>
      <c r="B13" s="279"/>
      <c r="C13" s="279"/>
      <c r="D13" s="279"/>
    </row>
    <row r="14" spans="1:4" ht="12.75">
      <c r="A14" s="167"/>
      <c r="B14" s="167"/>
      <c r="C14" s="167"/>
      <c r="D14" s="167"/>
    </row>
    <row r="15" spans="1:4" ht="12.75">
      <c r="A15" s="167"/>
      <c r="B15" s="167"/>
      <c r="C15" s="167"/>
      <c r="D15" s="167"/>
    </row>
    <row r="16" spans="1:4" ht="12.75">
      <c r="A16" s="297"/>
      <c r="B16" s="297"/>
      <c r="C16" s="297"/>
      <c r="D16" s="297"/>
    </row>
    <row r="17" spans="1:4" ht="15.75">
      <c r="A17" s="280" t="s">
        <v>424</v>
      </c>
      <c r="B17" s="280"/>
      <c r="C17" s="280"/>
      <c r="D17" s="280"/>
    </row>
    <row r="18" spans="1:4" ht="15.75">
      <c r="A18" s="281" t="s">
        <v>521</v>
      </c>
      <c r="B18" s="281"/>
      <c r="C18" s="281"/>
      <c r="D18" s="281"/>
    </row>
    <row r="19" spans="1:3" ht="15.75">
      <c r="A19" s="281"/>
      <c r="B19" s="281"/>
      <c r="C19" s="281"/>
    </row>
    <row r="20" spans="1:4" ht="12.75">
      <c r="A20" s="282" t="s">
        <v>360</v>
      </c>
      <c r="B20" s="282" t="s">
        <v>361</v>
      </c>
      <c r="C20" s="298" t="s">
        <v>53</v>
      </c>
      <c r="D20" s="299"/>
    </row>
    <row r="21" spans="1:4" ht="12.75">
      <c r="A21" s="291"/>
      <c r="B21" s="291"/>
      <c r="C21" s="300"/>
      <c r="D21" s="301"/>
    </row>
    <row r="22" spans="1:4" ht="12.75">
      <c r="A22" s="292"/>
      <c r="B22" s="292"/>
      <c r="C22" s="273" t="s">
        <v>520</v>
      </c>
      <c r="D22" s="273" t="s">
        <v>522</v>
      </c>
    </row>
    <row r="23" spans="1:4" ht="12.75">
      <c r="A23" s="169">
        <v>1</v>
      </c>
      <c r="B23" s="169">
        <v>2</v>
      </c>
      <c r="C23" s="169">
        <v>3</v>
      </c>
      <c r="D23" s="169">
        <v>4</v>
      </c>
    </row>
    <row r="24" spans="1:4" ht="24.75" customHeight="1">
      <c r="A24" s="190" t="s">
        <v>420</v>
      </c>
      <c r="B24" s="171" t="s">
        <v>421</v>
      </c>
      <c r="C24" s="191">
        <f>C25+C41</f>
        <v>35996.899999999994</v>
      </c>
      <c r="D24" s="191">
        <f>D25+D41</f>
        <v>29229.4</v>
      </c>
    </row>
    <row r="25" spans="1:4" ht="24.75" customHeight="1">
      <c r="A25" s="192" t="s">
        <v>425</v>
      </c>
      <c r="B25" s="193" t="s">
        <v>426</v>
      </c>
      <c r="C25" s="191">
        <f>C26+C28+C36+C39</f>
        <v>35986.899999999994</v>
      </c>
      <c r="D25" s="191">
        <f>D26+D28+D36+D39</f>
        <v>29219.4</v>
      </c>
    </row>
    <row r="26" spans="1:4" ht="24" customHeight="1">
      <c r="A26" s="192" t="s">
        <v>485</v>
      </c>
      <c r="B26" s="193" t="s">
        <v>484</v>
      </c>
      <c r="C26" s="191">
        <f>C27</f>
        <v>27836.199999999997</v>
      </c>
      <c r="D26" s="191">
        <f>D27</f>
        <v>29217.4</v>
      </c>
    </row>
    <row r="27" spans="1:4" ht="27" customHeight="1">
      <c r="A27" s="194" t="s">
        <v>427</v>
      </c>
      <c r="B27" s="182" t="s">
        <v>428</v>
      </c>
      <c r="C27" s="205">
        <f>24768.1+3068.1</f>
        <v>27836.199999999997</v>
      </c>
      <c r="D27" s="205">
        <f>26007.9+3209.5</f>
        <v>29217.4</v>
      </c>
    </row>
    <row r="28" spans="1:4" ht="24.75" customHeight="1">
      <c r="A28" s="192" t="s">
        <v>429</v>
      </c>
      <c r="B28" s="193" t="s">
        <v>486</v>
      </c>
      <c r="C28" s="191">
        <f>C29+C30+C31+C32+C33+C34+C35</f>
        <v>7700</v>
      </c>
      <c r="D28" s="191">
        <f>D29+D30+D31+D32+D33+D34+D35</f>
        <v>0</v>
      </c>
    </row>
    <row r="29" spans="1:4" ht="51" customHeight="1" hidden="1">
      <c r="A29" s="194" t="s">
        <v>430</v>
      </c>
      <c r="B29" s="181" t="s">
        <v>487</v>
      </c>
      <c r="C29" s="205">
        <v>0</v>
      </c>
      <c r="D29" s="205">
        <v>0</v>
      </c>
    </row>
    <row r="30" spans="1:4" ht="51" customHeight="1">
      <c r="A30" s="194" t="s">
        <v>430</v>
      </c>
      <c r="B30" s="204" t="s">
        <v>552</v>
      </c>
      <c r="C30" s="205">
        <f>4000+2000+1700</f>
        <v>7700</v>
      </c>
      <c r="D30" s="205">
        <v>0</v>
      </c>
    </row>
    <row r="31" spans="1:4" ht="65.25" customHeight="1" hidden="1">
      <c r="A31" s="203" t="s">
        <v>431</v>
      </c>
      <c r="B31" s="204" t="s">
        <v>458</v>
      </c>
      <c r="C31" s="205">
        <v>0</v>
      </c>
      <c r="D31" s="205">
        <v>0</v>
      </c>
    </row>
    <row r="32" spans="1:4" ht="21.75" customHeight="1" hidden="1">
      <c r="A32" s="203" t="s">
        <v>432</v>
      </c>
      <c r="B32" s="204" t="s">
        <v>576</v>
      </c>
      <c r="C32" s="205">
        <v>0</v>
      </c>
      <c r="D32" s="205">
        <v>0</v>
      </c>
    </row>
    <row r="33" spans="1:4" ht="41.25" customHeight="1" hidden="1">
      <c r="A33" s="203" t="s">
        <v>432</v>
      </c>
      <c r="B33" s="204" t="s">
        <v>490</v>
      </c>
      <c r="C33" s="205">
        <v>0</v>
      </c>
      <c r="D33" s="205">
        <v>0</v>
      </c>
    </row>
    <row r="34" spans="1:4" ht="42" customHeight="1" hidden="1">
      <c r="A34" s="203" t="s">
        <v>432</v>
      </c>
      <c r="B34" s="204" t="s">
        <v>577</v>
      </c>
      <c r="C34" s="205">
        <v>0</v>
      </c>
      <c r="D34" s="205">
        <v>0</v>
      </c>
    </row>
    <row r="35" spans="1:4" ht="42" customHeight="1" hidden="1">
      <c r="A35" s="203" t="s">
        <v>432</v>
      </c>
      <c r="B35" s="204" t="s">
        <v>578</v>
      </c>
      <c r="C35" s="205">
        <v>0</v>
      </c>
      <c r="D35" s="205">
        <v>0</v>
      </c>
    </row>
    <row r="36" spans="1:4" ht="27.75" customHeight="1">
      <c r="A36" s="192" t="s">
        <v>433</v>
      </c>
      <c r="B36" s="196" t="s">
        <v>491</v>
      </c>
      <c r="C36" s="197">
        <f>C38+C37</f>
        <v>450.7</v>
      </c>
      <c r="D36" s="197">
        <f>D38+D37</f>
        <v>2</v>
      </c>
    </row>
    <row r="37" spans="1:4" ht="54" customHeight="1">
      <c r="A37" s="194" t="s">
        <v>436</v>
      </c>
      <c r="B37" s="182" t="s">
        <v>559</v>
      </c>
      <c r="C37" s="205">
        <v>2</v>
      </c>
      <c r="D37" s="205">
        <v>2</v>
      </c>
    </row>
    <row r="38" spans="1:4" ht="25.5" customHeight="1">
      <c r="A38" s="194" t="s">
        <v>434</v>
      </c>
      <c r="B38" s="182" t="s">
        <v>435</v>
      </c>
      <c r="C38" s="205">
        <f>448.3+0.4</f>
        <v>448.7</v>
      </c>
      <c r="D38" s="205">
        <v>0</v>
      </c>
    </row>
    <row r="39" spans="1:4" ht="25.5" customHeight="1" hidden="1">
      <c r="A39" s="192" t="s">
        <v>437</v>
      </c>
      <c r="B39" s="196" t="s">
        <v>285</v>
      </c>
      <c r="C39" s="197">
        <f>C40</f>
        <v>0</v>
      </c>
      <c r="D39" s="197">
        <f>D40</f>
        <v>0</v>
      </c>
    </row>
    <row r="40" spans="1:4" ht="43.5" customHeight="1" hidden="1">
      <c r="A40" s="194" t="s">
        <v>438</v>
      </c>
      <c r="B40" s="182" t="s">
        <v>439</v>
      </c>
      <c r="C40" s="195">
        <v>0</v>
      </c>
      <c r="D40" s="195">
        <v>0</v>
      </c>
    </row>
    <row r="41" spans="1:4" ht="16.5" customHeight="1">
      <c r="A41" s="192" t="s">
        <v>440</v>
      </c>
      <c r="B41" s="196" t="s">
        <v>441</v>
      </c>
      <c r="C41" s="197">
        <f>C42</f>
        <v>10</v>
      </c>
      <c r="D41" s="197">
        <f>D42</f>
        <v>10</v>
      </c>
    </row>
    <row r="42" spans="1:4" ht="16.5" customHeight="1">
      <c r="A42" s="194" t="s">
        <v>442</v>
      </c>
      <c r="B42" s="182" t="s">
        <v>443</v>
      </c>
      <c r="C42" s="205">
        <v>10</v>
      </c>
      <c r="D42" s="205">
        <v>10</v>
      </c>
    </row>
  </sheetData>
  <sheetProtection/>
  <mergeCells count="17">
    <mergeCell ref="A18:D18"/>
    <mergeCell ref="A19:C19"/>
    <mergeCell ref="A20:A22"/>
    <mergeCell ref="B20:B22"/>
    <mergeCell ref="C20:D21"/>
    <mergeCell ref="A9:D9"/>
    <mergeCell ref="A10:D10"/>
    <mergeCell ref="A11:D11"/>
    <mergeCell ref="A12:D12"/>
    <mergeCell ref="A13:D13"/>
    <mergeCell ref="A1:D1"/>
    <mergeCell ref="A2:D2"/>
    <mergeCell ref="A3:D3"/>
    <mergeCell ref="A4:D4"/>
    <mergeCell ref="A5:D5"/>
    <mergeCell ref="A17:D17"/>
    <mergeCell ref="A16:D16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7"/>
  <sheetViews>
    <sheetView view="pageBreakPreview" zoomScale="115" zoomScaleNormal="115" zoomScaleSheetLayoutView="115" zoomScalePageLayoutView="0" workbookViewId="0" topLeftCell="A99">
      <selection activeCell="A5" sqref="A5:F5"/>
    </sheetView>
  </sheetViews>
  <sheetFormatPr defaultColWidth="9.140625" defaultRowHeight="12.75"/>
  <cols>
    <col min="1" max="1" width="3.7109375" style="110" customWidth="1"/>
    <col min="2" max="2" width="58.7109375" style="110" customWidth="1"/>
    <col min="3" max="3" width="13.7109375" style="110" customWidth="1"/>
    <col min="4" max="4" width="7.7109375" style="110" customWidth="1"/>
    <col min="5" max="5" width="9.7109375" style="110" customWidth="1"/>
    <col min="6" max="6" width="17.7109375" style="111" customWidth="1"/>
    <col min="7" max="16384" width="9.140625" style="110" customWidth="1"/>
  </cols>
  <sheetData>
    <row r="1" spans="1:6" ht="12.75" customHeight="1">
      <c r="A1" s="302" t="s">
        <v>423</v>
      </c>
      <c r="B1" s="303"/>
      <c r="C1" s="303"/>
      <c r="D1" s="303"/>
      <c r="E1" s="303"/>
      <c r="F1" s="303"/>
    </row>
    <row r="2" spans="1:6" ht="12.75" customHeight="1">
      <c r="A2" s="302" t="s">
        <v>50</v>
      </c>
      <c r="B2" s="303"/>
      <c r="C2" s="303"/>
      <c r="D2" s="303"/>
      <c r="E2" s="303"/>
      <c r="F2" s="303"/>
    </row>
    <row r="3" spans="1:6" ht="12.75" customHeight="1">
      <c r="A3" s="302" t="s">
        <v>51</v>
      </c>
      <c r="B3" s="303"/>
      <c r="C3" s="303"/>
      <c r="D3" s="303"/>
      <c r="E3" s="303"/>
      <c r="F3" s="303"/>
    </row>
    <row r="4" spans="1:6" ht="12.75" customHeight="1">
      <c r="A4" s="302" t="s">
        <v>52</v>
      </c>
      <c r="B4" s="303"/>
      <c r="C4" s="303"/>
      <c r="D4" s="303"/>
      <c r="E4" s="303"/>
      <c r="F4" s="303"/>
    </row>
    <row r="5" spans="1:6" ht="12.75" customHeight="1">
      <c r="A5" s="304" t="s">
        <v>583</v>
      </c>
      <c r="B5" s="303"/>
      <c r="C5" s="303"/>
      <c r="D5" s="303"/>
      <c r="E5" s="303"/>
      <c r="F5" s="303"/>
    </row>
    <row r="9" spans="1:6" ht="12.75">
      <c r="A9" s="302" t="s">
        <v>60</v>
      </c>
      <c r="B9" s="303"/>
      <c r="C9" s="303"/>
      <c r="D9" s="303"/>
      <c r="E9" s="303"/>
      <c r="F9" s="303"/>
    </row>
    <row r="10" spans="1:6" ht="12.75">
      <c r="A10" s="302" t="s">
        <v>50</v>
      </c>
      <c r="B10" s="303"/>
      <c r="C10" s="303"/>
      <c r="D10" s="303"/>
      <c r="E10" s="303"/>
      <c r="F10" s="303"/>
    </row>
    <row r="11" spans="1:6" ht="12.75">
      <c r="A11" s="302" t="s">
        <v>51</v>
      </c>
      <c r="B11" s="303"/>
      <c r="C11" s="303"/>
      <c r="D11" s="303"/>
      <c r="E11" s="303"/>
      <c r="F11" s="303"/>
    </row>
    <row r="12" spans="1:6" ht="12.75">
      <c r="A12" s="302" t="s">
        <v>52</v>
      </c>
      <c r="B12" s="303"/>
      <c r="C12" s="303"/>
      <c r="D12" s="303"/>
      <c r="E12" s="303"/>
      <c r="F12" s="303"/>
    </row>
    <row r="13" spans="1:6" ht="12.75">
      <c r="A13" s="304" t="s">
        <v>560</v>
      </c>
      <c r="B13" s="303"/>
      <c r="C13" s="303"/>
      <c r="D13" s="303"/>
      <c r="E13" s="303"/>
      <c r="F13" s="303"/>
    </row>
    <row r="14" spans="1:6" ht="12.75">
      <c r="A14" s="219"/>
      <c r="B14" s="218"/>
      <c r="C14" s="218"/>
      <c r="D14" s="218"/>
      <c r="E14" s="218"/>
      <c r="F14" s="218"/>
    </row>
    <row r="15" spans="1:6" ht="12.75">
      <c r="A15" s="219"/>
      <c r="B15" s="218"/>
      <c r="C15" s="218"/>
      <c r="D15" s="218"/>
      <c r="E15" s="218"/>
      <c r="F15" s="218"/>
    </row>
    <row r="16" spans="1:6" ht="12.75">
      <c r="A16" s="305"/>
      <c r="B16" s="303"/>
      <c r="C16" s="303"/>
      <c r="D16" s="303"/>
      <c r="E16" s="303"/>
      <c r="F16" s="303"/>
    </row>
    <row r="17" spans="1:6" ht="12.75" customHeight="1">
      <c r="A17" s="312" t="s">
        <v>61</v>
      </c>
      <c r="B17" s="312"/>
      <c r="C17" s="312"/>
      <c r="D17" s="312"/>
      <c r="E17" s="312"/>
      <c r="F17" s="312"/>
    </row>
    <row r="18" spans="1:6" ht="14.25">
      <c r="A18" s="312" t="s">
        <v>62</v>
      </c>
      <c r="B18" s="312"/>
      <c r="C18" s="312"/>
      <c r="D18" s="312"/>
      <c r="E18" s="312"/>
      <c r="F18" s="312"/>
    </row>
    <row r="19" spans="1:6" ht="15.75" customHeight="1">
      <c r="A19" s="312" t="s">
        <v>63</v>
      </c>
      <c r="B19" s="312"/>
      <c r="C19" s="312"/>
      <c r="D19" s="312"/>
      <c r="E19" s="312"/>
      <c r="F19" s="312"/>
    </row>
    <row r="20" spans="1:6" ht="15.75" customHeight="1">
      <c r="A20" s="312" t="s">
        <v>64</v>
      </c>
      <c r="B20" s="312"/>
      <c r="C20" s="312"/>
      <c r="D20" s="312"/>
      <c r="E20" s="312"/>
      <c r="F20" s="312"/>
    </row>
    <row r="21" spans="1:6" ht="14.25">
      <c r="A21" s="313" t="s">
        <v>488</v>
      </c>
      <c r="B21" s="313"/>
      <c r="C21" s="313"/>
      <c r="D21" s="313"/>
      <c r="E21" s="313"/>
      <c r="F21" s="313"/>
    </row>
    <row r="22" spans="1:6" ht="14.25">
      <c r="A22" s="220"/>
      <c r="B22" s="220"/>
      <c r="C22" s="220"/>
      <c r="D22" s="220"/>
      <c r="E22" s="220"/>
      <c r="F22" s="220"/>
    </row>
    <row r="23" spans="1:6" s="103" customFormat="1" ht="38.25">
      <c r="A23" s="12" t="s">
        <v>55</v>
      </c>
      <c r="B23" s="14" t="s">
        <v>65</v>
      </c>
      <c r="C23" s="14" t="s">
        <v>66</v>
      </c>
      <c r="D23" s="14" t="s">
        <v>67</v>
      </c>
      <c r="E23" s="14" t="s">
        <v>68</v>
      </c>
      <c r="F23" s="77" t="s">
        <v>53</v>
      </c>
    </row>
    <row r="24" spans="1:6" s="103" customFormat="1" ht="12.75">
      <c r="A24" s="12" t="s">
        <v>56</v>
      </c>
      <c r="B24" s="14">
        <v>2</v>
      </c>
      <c r="C24" s="14">
        <v>3</v>
      </c>
      <c r="D24" s="14">
        <v>4</v>
      </c>
      <c r="E24" s="14">
        <v>5</v>
      </c>
      <c r="F24" s="77">
        <v>6</v>
      </c>
    </row>
    <row r="25" spans="1:6" s="103" customFormat="1" ht="15" customHeight="1">
      <c r="A25" s="112"/>
      <c r="B25" s="306" t="s">
        <v>69</v>
      </c>
      <c r="C25" s="307"/>
      <c r="D25" s="307"/>
      <c r="E25" s="308"/>
      <c r="F25" s="113">
        <f>F26+F32+F38+F94+F113+F143+F149+F167+F173+F256+F266+F277+F296+F306</f>
        <v>97287.88139</v>
      </c>
    </row>
    <row r="26" spans="1:6" s="103" customFormat="1" ht="42" customHeight="1">
      <c r="A26" s="114">
        <v>1</v>
      </c>
      <c r="B26" s="267" t="s">
        <v>495</v>
      </c>
      <c r="C26" s="116" t="s">
        <v>500</v>
      </c>
      <c r="D26" s="117"/>
      <c r="E26" s="117"/>
      <c r="F26" s="118">
        <f>F27</f>
        <v>130</v>
      </c>
    </row>
    <row r="27" spans="1:6" s="103" customFormat="1" ht="78" customHeight="1">
      <c r="A27" s="119"/>
      <c r="B27" s="120" t="s">
        <v>496</v>
      </c>
      <c r="C27" s="121" t="s">
        <v>499</v>
      </c>
      <c r="D27" s="122"/>
      <c r="E27" s="122"/>
      <c r="F27" s="123">
        <f>F28</f>
        <v>130</v>
      </c>
    </row>
    <row r="28" spans="1:6" s="103" customFormat="1" ht="65.25" customHeight="1">
      <c r="A28" s="39"/>
      <c r="B28" s="34" t="s">
        <v>497</v>
      </c>
      <c r="C28" s="35" t="s">
        <v>498</v>
      </c>
      <c r="D28" s="36"/>
      <c r="E28" s="36"/>
      <c r="F28" s="124">
        <f>F29</f>
        <v>130</v>
      </c>
    </row>
    <row r="29" spans="1:6" s="103" customFormat="1" ht="25.5" customHeight="1">
      <c r="A29" s="39"/>
      <c r="B29" s="37" t="s">
        <v>76</v>
      </c>
      <c r="C29" s="35" t="s">
        <v>498</v>
      </c>
      <c r="D29" s="36">
        <v>200</v>
      </c>
      <c r="E29" s="36"/>
      <c r="F29" s="124">
        <f>F30</f>
        <v>130</v>
      </c>
    </row>
    <row r="30" spans="1:6" s="103" customFormat="1" ht="25.5" customHeight="1">
      <c r="A30" s="39"/>
      <c r="B30" s="34" t="s">
        <v>77</v>
      </c>
      <c r="C30" s="35" t="s">
        <v>498</v>
      </c>
      <c r="D30" s="35" t="s">
        <v>78</v>
      </c>
      <c r="E30" s="35"/>
      <c r="F30" s="125">
        <f>F31</f>
        <v>130</v>
      </c>
    </row>
    <row r="31" spans="1:6" s="103" customFormat="1" ht="38.25" customHeight="1">
      <c r="A31" s="39"/>
      <c r="B31" s="34" t="s">
        <v>268</v>
      </c>
      <c r="C31" s="35" t="s">
        <v>498</v>
      </c>
      <c r="D31" s="35" t="s">
        <v>78</v>
      </c>
      <c r="E31" s="35" t="s">
        <v>278</v>
      </c>
      <c r="F31" s="125">
        <v>130</v>
      </c>
    </row>
    <row r="32" spans="1:6" ht="42" customHeight="1">
      <c r="A32" s="114">
        <v>2</v>
      </c>
      <c r="B32" s="267" t="s">
        <v>70</v>
      </c>
      <c r="C32" s="116" t="s">
        <v>71</v>
      </c>
      <c r="D32" s="117"/>
      <c r="E32" s="117"/>
      <c r="F32" s="118">
        <f>F33</f>
        <v>334</v>
      </c>
    </row>
    <row r="33" spans="1:6" ht="15" customHeight="1">
      <c r="A33" s="119"/>
      <c r="B33" s="120" t="s">
        <v>72</v>
      </c>
      <c r="C33" s="121" t="s">
        <v>73</v>
      </c>
      <c r="D33" s="122"/>
      <c r="E33" s="122"/>
      <c r="F33" s="123">
        <f>F34</f>
        <v>334</v>
      </c>
    </row>
    <row r="34" spans="1:6" ht="25.5" customHeight="1">
      <c r="A34" s="39"/>
      <c r="B34" s="34" t="s">
        <v>74</v>
      </c>
      <c r="C34" s="35" t="s">
        <v>75</v>
      </c>
      <c r="D34" s="36"/>
      <c r="E34" s="36"/>
      <c r="F34" s="124">
        <f>F35</f>
        <v>334</v>
      </c>
    </row>
    <row r="35" spans="1:6" ht="25.5" customHeight="1">
      <c r="A35" s="39"/>
      <c r="B35" s="37" t="s">
        <v>76</v>
      </c>
      <c r="C35" s="35" t="s">
        <v>75</v>
      </c>
      <c r="D35" s="36">
        <v>200</v>
      </c>
      <c r="E35" s="36"/>
      <c r="F35" s="124">
        <f>F36</f>
        <v>334</v>
      </c>
    </row>
    <row r="36" spans="1:6" ht="25.5" customHeight="1">
      <c r="A36" s="39"/>
      <c r="B36" s="34" t="s">
        <v>77</v>
      </c>
      <c r="C36" s="35" t="s">
        <v>75</v>
      </c>
      <c r="D36" s="35" t="s">
        <v>78</v>
      </c>
      <c r="E36" s="35"/>
      <c r="F36" s="125">
        <f>F37</f>
        <v>334</v>
      </c>
    </row>
    <row r="37" spans="1:6" ht="12.75">
      <c r="A37" s="39"/>
      <c r="B37" s="34" t="s">
        <v>79</v>
      </c>
      <c r="C37" s="35" t="s">
        <v>75</v>
      </c>
      <c r="D37" s="35" t="s">
        <v>78</v>
      </c>
      <c r="E37" s="35" t="s">
        <v>80</v>
      </c>
      <c r="F37" s="125">
        <f>350-16</f>
        <v>334</v>
      </c>
    </row>
    <row r="38" spans="1:6" ht="42" customHeight="1">
      <c r="A38" s="114">
        <v>3</v>
      </c>
      <c r="B38" s="267" t="s">
        <v>81</v>
      </c>
      <c r="C38" s="116" t="s">
        <v>82</v>
      </c>
      <c r="D38" s="117" t="s">
        <v>83</v>
      </c>
      <c r="E38" s="117"/>
      <c r="F38" s="118">
        <f>F39+F67+F84</f>
        <v>5329.30639</v>
      </c>
    </row>
    <row r="39" spans="1:6" ht="38.25">
      <c r="A39" s="126"/>
      <c r="B39" s="126" t="s">
        <v>84</v>
      </c>
      <c r="C39" s="127" t="s">
        <v>85</v>
      </c>
      <c r="D39" s="128"/>
      <c r="E39" s="128"/>
      <c r="F39" s="129">
        <f>F40+F49+F58</f>
        <v>3529.30639</v>
      </c>
    </row>
    <row r="40" spans="1:6" ht="26.25" customHeight="1" hidden="1">
      <c r="A40" s="130"/>
      <c r="B40" s="130" t="s">
        <v>86</v>
      </c>
      <c r="C40" s="121" t="s">
        <v>87</v>
      </c>
      <c r="D40" s="131"/>
      <c r="E40" s="131"/>
      <c r="F40" s="123">
        <f>F41+F45</f>
        <v>0</v>
      </c>
    </row>
    <row r="41" spans="1:6" ht="38.25" hidden="1">
      <c r="A41" s="39"/>
      <c r="B41" s="63" t="s">
        <v>95</v>
      </c>
      <c r="C41" s="35" t="s">
        <v>96</v>
      </c>
      <c r="D41" s="35"/>
      <c r="E41" s="35"/>
      <c r="F41" s="125">
        <f>F42</f>
        <v>0</v>
      </c>
    </row>
    <row r="42" spans="1:6" ht="25.5" hidden="1">
      <c r="A42" s="39"/>
      <c r="B42" s="63" t="s">
        <v>90</v>
      </c>
      <c r="C42" s="35" t="s">
        <v>96</v>
      </c>
      <c r="D42" s="35" t="s">
        <v>97</v>
      </c>
      <c r="E42" s="35"/>
      <c r="F42" s="125">
        <f>F43</f>
        <v>0</v>
      </c>
    </row>
    <row r="43" spans="1:6" ht="12.75" hidden="1">
      <c r="A43" s="39"/>
      <c r="B43" s="63" t="s">
        <v>91</v>
      </c>
      <c r="C43" s="35" t="s">
        <v>96</v>
      </c>
      <c r="D43" s="35" t="s">
        <v>92</v>
      </c>
      <c r="E43" s="35"/>
      <c r="F43" s="125">
        <f>F44</f>
        <v>0</v>
      </c>
    </row>
    <row r="44" spans="1:6" ht="12.75" hidden="1">
      <c r="A44" s="39"/>
      <c r="B44" s="34" t="s">
        <v>93</v>
      </c>
      <c r="C44" s="35" t="s">
        <v>96</v>
      </c>
      <c r="D44" s="35" t="s">
        <v>92</v>
      </c>
      <c r="E44" s="35" t="s">
        <v>94</v>
      </c>
      <c r="F44" s="125">
        <v>0</v>
      </c>
    </row>
    <row r="45" spans="1:6" ht="38.25" hidden="1">
      <c r="A45" s="39"/>
      <c r="B45" s="39" t="s">
        <v>88</v>
      </c>
      <c r="C45" s="35" t="s">
        <v>89</v>
      </c>
      <c r="D45" s="36"/>
      <c r="E45" s="36"/>
      <c r="F45" s="124">
        <f>F46</f>
        <v>0</v>
      </c>
    </row>
    <row r="46" spans="1:6" ht="25.5" hidden="1">
      <c r="A46" s="39"/>
      <c r="B46" s="39" t="s">
        <v>90</v>
      </c>
      <c r="C46" s="35" t="s">
        <v>89</v>
      </c>
      <c r="D46" s="36">
        <v>400</v>
      </c>
      <c r="E46" s="36"/>
      <c r="F46" s="124">
        <f>F47</f>
        <v>0</v>
      </c>
    </row>
    <row r="47" spans="1:6" ht="12.75" hidden="1">
      <c r="A47" s="39"/>
      <c r="B47" s="63" t="s">
        <v>91</v>
      </c>
      <c r="C47" s="35" t="s">
        <v>89</v>
      </c>
      <c r="D47" s="35" t="s">
        <v>92</v>
      </c>
      <c r="E47" s="36"/>
      <c r="F47" s="124">
        <f>F48</f>
        <v>0</v>
      </c>
    </row>
    <row r="48" spans="1:6" ht="12.75" hidden="1">
      <c r="A48" s="39"/>
      <c r="B48" s="34" t="s">
        <v>93</v>
      </c>
      <c r="C48" s="35" t="s">
        <v>89</v>
      </c>
      <c r="D48" s="35" t="s">
        <v>92</v>
      </c>
      <c r="E48" s="35" t="s">
        <v>94</v>
      </c>
      <c r="F48" s="124">
        <v>0</v>
      </c>
    </row>
    <row r="49" spans="1:6" s="232" customFormat="1" ht="25.5">
      <c r="A49" s="229"/>
      <c r="B49" s="130" t="s">
        <v>507</v>
      </c>
      <c r="C49" s="121" t="s">
        <v>508</v>
      </c>
      <c r="D49" s="200"/>
      <c r="E49" s="200"/>
      <c r="F49" s="201">
        <f>F50+F54</f>
        <v>2384.07254</v>
      </c>
    </row>
    <row r="50" spans="1:6" s="232" customFormat="1" ht="51">
      <c r="A50" s="163"/>
      <c r="B50" s="34" t="s">
        <v>564</v>
      </c>
      <c r="C50" s="35" t="s">
        <v>566</v>
      </c>
      <c r="D50" s="35"/>
      <c r="E50" s="35"/>
      <c r="F50" s="125">
        <f>F51</f>
        <v>2304.07254</v>
      </c>
    </row>
    <row r="51" spans="1:6" s="232" customFormat="1" ht="12.75">
      <c r="A51" s="163"/>
      <c r="B51" s="34" t="s">
        <v>328</v>
      </c>
      <c r="C51" s="35" t="s">
        <v>566</v>
      </c>
      <c r="D51" s="36">
        <v>300</v>
      </c>
      <c r="E51" s="35"/>
      <c r="F51" s="125">
        <f>F52</f>
        <v>2304.07254</v>
      </c>
    </row>
    <row r="52" spans="1:6" s="232" customFormat="1" ht="25.5">
      <c r="A52" s="163"/>
      <c r="B52" s="34" t="s">
        <v>329</v>
      </c>
      <c r="C52" s="35" t="s">
        <v>566</v>
      </c>
      <c r="D52" s="35" t="s">
        <v>330</v>
      </c>
      <c r="E52" s="35"/>
      <c r="F52" s="125">
        <f>F53</f>
        <v>2304.07254</v>
      </c>
    </row>
    <row r="53" spans="1:6" s="232" customFormat="1" ht="12.75">
      <c r="A53" s="163"/>
      <c r="B53" s="65" t="s">
        <v>170</v>
      </c>
      <c r="C53" s="35" t="s">
        <v>566</v>
      </c>
      <c r="D53" s="35" t="s">
        <v>330</v>
      </c>
      <c r="E53" s="35" t="s">
        <v>343</v>
      </c>
      <c r="F53" s="125">
        <v>2304.07254</v>
      </c>
    </row>
    <row r="54" spans="1:6" ht="25.5" customHeight="1">
      <c r="A54" s="39"/>
      <c r="B54" s="34" t="s">
        <v>509</v>
      </c>
      <c r="C54" s="35" t="s">
        <v>510</v>
      </c>
      <c r="D54" s="35"/>
      <c r="E54" s="35"/>
      <c r="F54" s="125">
        <f>F55</f>
        <v>80</v>
      </c>
    </row>
    <row r="55" spans="1:6" ht="12.75" customHeight="1">
      <c r="A55" s="156"/>
      <c r="B55" s="34" t="s">
        <v>328</v>
      </c>
      <c r="C55" s="35" t="s">
        <v>510</v>
      </c>
      <c r="D55" s="36">
        <v>300</v>
      </c>
      <c r="E55" s="35"/>
      <c r="F55" s="125">
        <f>F56</f>
        <v>80</v>
      </c>
    </row>
    <row r="56" spans="1:6" ht="25.5">
      <c r="A56" s="156"/>
      <c r="B56" s="34" t="s">
        <v>329</v>
      </c>
      <c r="C56" s="35" t="s">
        <v>510</v>
      </c>
      <c r="D56" s="35" t="s">
        <v>330</v>
      </c>
      <c r="E56" s="35"/>
      <c r="F56" s="125">
        <f>F57</f>
        <v>80</v>
      </c>
    </row>
    <row r="57" spans="1:6" ht="12.75" customHeight="1">
      <c r="A57" s="156"/>
      <c r="B57" s="65" t="s">
        <v>170</v>
      </c>
      <c r="C57" s="35" t="s">
        <v>510</v>
      </c>
      <c r="D57" s="35" t="s">
        <v>330</v>
      </c>
      <c r="E57" s="35" t="s">
        <v>343</v>
      </c>
      <c r="F57" s="125">
        <v>80</v>
      </c>
    </row>
    <row r="58" spans="1:6" ht="25.5">
      <c r="A58" s="229"/>
      <c r="B58" s="130" t="s">
        <v>511</v>
      </c>
      <c r="C58" s="121" t="s">
        <v>512</v>
      </c>
      <c r="D58" s="200"/>
      <c r="E58" s="200"/>
      <c r="F58" s="201">
        <f>F59+F63</f>
        <v>1145.23385</v>
      </c>
    </row>
    <row r="59" spans="1:6" ht="38.25">
      <c r="A59" s="163"/>
      <c r="B59" s="34" t="s">
        <v>565</v>
      </c>
      <c r="C59" s="35" t="s">
        <v>567</v>
      </c>
      <c r="D59" s="35"/>
      <c r="E59" s="35"/>
      <c r="F59" s="125">
        <f>F60</f>
        <v>1075.23385</v>
      </c>
    </row>
    <row r="60" spans="1:6" ht="12.75">
      <c r="A60" s="163"/>
      <c r="B60" s="34" t="s">
        <v>328</v>
      </c>
      <c r="C60" s="35" t="s">
        <v>567</v>
      </c>
      <c r="D60" s="36">
        <v>300</v>
      </c>
      <c r="E60" s="35"/>
      <c r="F60" s="125">
        <f>F61</f>
        <v>1075.23385</v>
      </c>
    </row>
    <row r="61" spans="1:6" ht="25.5">
      <c r="A61" s="163"/>
      <c r="B61" s="34" t="s">
        <v>329</v>
      </c>
      <c r="C61" s="35" t="s">
        <v>567</v>
      </c>
      <c r="D61" s="35" t="s">
        <v>330</v>
      </c>
      <c r="E61" s="35"/>
      <c r="F61" s="125">
        <f>F62</f>
        <v>1075.23385</v>
      </c>
    </row>
    <row r="62" spans="1:6" ht="12.75">
      <c r="A62" s="163"/>
      <c r="B62" s="65" t="s">
        <v>170</v>
      </c>
      <c r="C62" s="35" t="s">
        <v>567</v>
      </c>
      <c r="D62" s="35" t="s">
        <v>330</v>
      </c>
      <c r="E62" s="35" t="s">
        <v>343</v>
      </c>
      <c r="F62" s="125">
        <v>1075.23385</v>
      </c>
    </row>
    <row r="63" spans="1:6" ht="38.25">
      <c r="A63" s="39"/>
      <c r="B63" s="34" t="s">
        <v>513</v>
      </c>
      <c r="C63" s="35" t="s">
        <v>514</v>
      </c>
      <c r="D63" s="35"/>
      <c r="E63" s="35"/>
      <c r="F63" s="125">
        <f>F64</f>
        <v>70</v>
      </c>
    </row>
    <row r="64" spans="1:6" ht="12.75" customHeight="1">
      <c r="A64" s="156"/>
      <c r="B64" s="34" t="s">
        <v>328</v>
      </c>
      <c r="C64" s="35" t="s">
        <v>514</v>
      </c>
      <c r="D64" s="36">
        <v>300</v>
      </c>
      <c r="E64" s="35"/>
      <c r="F64" s="125">
        <f>F65</f>
        <v>70</v>
      </c>
    </row>
    <row r="65" spans="1:6" ht="25.5">
      <c r="A65" s="156"/>
      <c r="B65" s="34" t="s">
        <v>329</v>
      </c>
      <c r="C65" s="35" t="s">
        <v>514</v>
      </c>
      <c r="D65" s="35" t="s">
        <v>330</v>
      </c>
      <c r="E65" s="35"/>
      <c r="F65" s="125">
        <f>F66</f>
        <v>70</v>
      </c>
    </row>
    <row r="66" spans="1:6" ht="12.75" customHeight="1">
      <c r="A66" s="156"/>
      <c r="B66" s="65" t="s">
        <v>170</v>
      </c>
      <c r="C66" s="35" t="s">
        <v>514</v>
      </c>
      <c r="D66" s="35" t="s">
        <v>330</v>
      </c>
      <c r="E66" s="35" t="s">
        <v>343</v>
      </c>
      <c r="F66" s="125">
        <v>70</v>
      </c>
    </row>
    <row r="67" spans="1:6" ht="38.25">
      <c r="A67" s="126"/>
      <c r="B67" s="126" t="s">
        <v>98</v>
      </c>
      <c r="C67" s="127" t="s">
        <v>99</v>
      </c>
      <c r="D67" s="127"/>
      <c r="E67" s="127"/>
      <c r="F67" s="129">
        <f>F68</f>
        <v>800</v>
      </c>
    </row>
    <row r="68" spans="1:6" ht="25.5">
      <c r="A68" s="130"/>
      <c r="B68" s="130" t="s">
        <v>100</v>
      </c>
      <c r="C68" s="121" t="s">
        <v>101</v>
      </c>
      <c r="D68" s="121"/>
      <c r="E68" s="121"/>
      <c r="F68" s="123">
        <f>F77+F69+F73</f>
        <v>800</v>
      </c>
    </row>
    <row r="69" spans="1:6" ht="25.5" hidden="1">
      <c r="A69" s="163"/>
      <c r="B69" s="39" t="s">
        <v>102</v>
      </c>
      <c r="C69" s="164" t="s">
        <v>363</v>
      </c>
      <c r="D69" s="164"/>
      <c r="E69" s="164"/>
      <c r="F69" s="165">
        <f>F70</f>
        <v>0</v>
      </c>
    </row>
    <row r="70" spans="1:6" ht="25.5" hidden="1">
      <c r="A70" s="163"/>
      <c r="B70" s="91" t="s">
        <v>105</v>
      </c>
      <c r="C70" s="35" t="s">
        <v>363</v>
      </c>
      <c r="D70" s="35" t="s">
        <v>106</v>
      </c>
      <c r="E70" s="35"/>
      <c r="F70" s="124">
        <f>F71</f>
        <v>0</v>
      </c>
    </row>
    <row r="71" spans="1:6" ht="25.5" hidden="1">
      <c r="A71" s="163"/>
      <c r="B71" s="34" t="s">
        <v>107</v>
      </c>
      <c r="C71" s="35" t="s">
        <v>363</v>
      </c>
      <c r="D71" s="35" t="s">
        <v>108</v>
      </c>
      <c r="E71" s="35"/>
      <c r="F71" s="124">
        <f>F72</f>
        <v>0</v>
      </c>
    </row>
    <row r="72" spans="1:6" ht="12.75" hidden="1">
      <c r="A72" s="163"/>
      <c r="B72" s="34" t="s">
        <v>93</v>
      </c>
      <c r="C72" s="35" t="s">
        <v>363</v>
      </c>
      <c r="D72" s="35" t="s">
        <v>108</v>
      </c>
      <c r="E72" s="35" t="s">
        <v>94</v>
      </c>
      <c r="F72" s="124">
        <v>0</v>
      </c>
    </row>
    <row r="73" spans="1:6" ht="25.5" hidden="1">
      <c r="A73" s="163"/>
      <c r="B73" s="39" t="s">
        <v>365</v>
      </c>
      <c r="C73" s="35" t="s">
        <v>364</v>
      </c>
      <c r="D73" s="164"/>
      <c r="E73" s="164"/>
      <c r="F73" s="165">
        <f>F74</f>
        <v>0</v>
      </c>
    </row>
    <row r="74" spans="1:6" ht="25.5" hidden="1">
      <c r="A74" s="163"/>
      <c r="B74" s="59" t="s">
        <v>76</v>
      </c>
      <c r="C74" s="35" t="s">
        <v>364</v>
      </c>
      <c r="D74" s="35" t="s">
        <v>104</v>
      </c>
      <c r="E74" s="35"/>
      <c r="F74" s="124">
        <f>F75</f>
        <v>0</v>
      </c>
    </row>
    <row r="75" spans="1:6" ht="25.5" hidden="1">
      <c r="A75" s="163"/>
      <c r="B75" s="34" t="s">
        <v>77</v>
      </c>
      <c r="C75" s="35" t="s">
        <v>364</v>
      </c>
      <c r="D75" s="35" t="s">
        <v>78</v>
      </c>
      <c r="E75" s="35"/>
      <c r="F75" s="124">
        <f>F76</f>
        <v>0</v>
      </c>
    </row>
    <row r="76" spans="1:6" ht="12.75" hidden="1">
      <c r="A76" s="163"/>
      <c r="B76" s="34" t="s">
        <v>93</v>
      </c>
      <c r="C76" s="35" t="s">
        <v>364</v>
      </c>
      <c r="D76" s="35" t="s">
        <v>78</v>
      </c>
      <c r="E76" s="35" t="s">
        <v>94</v>
      </c>
      <c r="F76" s="124">
        <v>0</v>
      </c>
    </row>
    <row r="77" spans="1:6" ht="25.5">
      <c r="A77" s="39"/>
      <c r="B77" s="39" t="s">
        <v>102</v>
      </c>
      <c r="C77" s="35" t="s">
        <v>103</v>
      </c>
      <c r="D77" s="35"/>
      <c r="E77" s="35"/>
      <c r="F77" s="124">
        <f>F78+F81</f>
        <v>800</v>
      </c>
    </row>
    <row r="78" spans="1:6" ht="25.5">
      <c r="A78" s="39"/>
      <c r="B78" s="59" t="s">
        <v>76</v>
      </c>
      <c r="C78" s="35" t="s">
        <v>103</v>
      </c>
      <c r="D78" s="35" t="s">
        <v>104</v>
      </c>
      <c r="E78" s="35"/>
      <c r="F78" s="124">
        <f>F79</f>
        <v>800</v>
      </c>
    </row>
    <row r="79" spans="1:6" ht="25.5">
      <c r="A79" s="39"/>
      <c r="B79" s="34" t="s">
        <v>77</v>
      </c>
      <c r="C79" s="35" t="s">
        <v>103</v>
      </c>
      <c r="D79" s="35" t="s">
        <v>78</v>
      </c>
      <c r="E79" s="35"/>
      <c r="F79" s="124">
        <f>F80</f>
        <v>800</v>
      </c>
    </row>
    <row r="80" spans="1:6" ht="12.75">
      <c r="A80" s="39"/>
      <c r="B80" s="34" t="s">
        <v>93</v>
      </c>
      <c r="C80" s="35" t="s">
        <v>103</v>
      </c>
      <c r="D80" s="35" t="s">
        <v>78</v>
      </c>
      <c r="E80" s="35" t="s">
        <v>94</v>
      </c>
      <c r="F80" s="124">
        <v>800</v>
      </c>
    </row>
    <row r="81" spans="1:6" ht="25.5" hidden="1">
      <c r="A81" s="39"/>
      <c r="B81" s="91" t="s">
        <v>105</v>
      </c>
      <c r="C81" s="35" t="s">
        <v>103</v>
      </c>
      <c r="D81" s="35" t="s">
        <v>106</v>
      </c>
      <c r="E81" s="35"/>
      <c r="F81" s="124">
        <f aca="true" t="shared" si="0" ref="F81:F88">F82</f>
        <v>0</v>
      </c>
    </row>
    <row r="82" spans="1:6" ht="25.5" hidden="1">
      <c r="A82" s="39"/>
      <c r="B82" s="34" t="s">
        <v>107</v>
      </c>
      <c r="C82" s="35" t="s">
        <v>103</v>
      </c>
      <c r="D82" s="35" t="s">
        <v>108</v>
      </c>
      <c r="E82" s="35"/>
      <c r="F82" s="124">
        <f t="shared" si="0"/>
        <v>0</v>
      </c>
    </row>
    <row r="83" spans="1:6" ht="15" customHeight="1" hidden="1">
      <c r="A83" s="39"/>
      <c r="B83" s="34" t="s">
        <v>93</v>
      </c>
      <c r="C83" s="35" t="s">
        <v>103</v>
      </c>
      <c r="D83" s="35" t="s">
        <v>108</v>
      </c>
      <c r="E83" s="35" t="s">
        <v>94</v>
      </c>
      <c r="F83" s="124">
        <v>0</v>
      </c>
    </row>
    <row r="84" spans="1:6" ht="23.25" customHeight="1">
      <c r="A84" s="126"/>
      <c r="B84" s="126" t="s">
        <v>109</v>
      </c>
      <c r="C84" s="127" t="s">
        <v>110</v>
      </c>
      <c r="D84" s="128" t="s">
        <v>83</v>
      </c>
      <c r="E84" s="128"/>
      <c r="F84" s="129">
        <f t="shared" si="0"/>
        <v>1000</v>
      </c>
    </row>
    <row r="85" spans="1:6" ht="25.5" customHeight="1">
      <c r="A85" s="130"/>
      <c r="B85" s="130" t="s">
        <v>111</v>
      </c>
      <c r="C85" s="121" t="s">
        <v>112</v>
      </c>
      <c r="D85" s="131"/>
      <c r="E85" s="131"/>
      <c r="F85" s="123">
        <f>F86+F90</f>
        <v>1000</v>
      </c>
    </row>
    <row r="86" spans="1:6" ht="25.5" customHeight="1" hidden="1">
      <c r="A86" s="39"/>
      <c r="B86" s="39" t="s">
        <v>113</v>
      </c>
      <c r="C86" s="35" t="s">
        <v>114</v>
      </c>
      <c r="D86" s="36"/>
      <c r="E86" s="36"/>
      <c r="F86" s="125">
        <f t="shared" si="0"/>
        <v>0</v>
      </c>
    </row>
    <row r="87" spans="1:6" ht="24.75" customHeight="1" hidden="1">
      <c r="A87" s="39"/>
      <c r="B87" s="59" t="s">
        <v>90</v>
      </c>
      <c r="C87" s="35" t="s">
        <v>114</v>
      </c>
      <c r="D87" s="36">
        <v>400</v>
      </c>
      <c r="E87" s="36"/>
      <c r="F87" s="125">
        <f t="shared" si="0"/>
        <v>0</v>
      </c>
    </row>
    <row r="88" spans="1:6" ht="14.25" customHeight="1" hidden="1">
      <c r="A88" s="39"/>
      <c r="B88" s="34" t="s">
        <v>91</v>
      </c>
      <c r="C88" s="35" t="s">
        <v>114</v>
      </c>
      <c r="D88" s="35" t="s">
        <v>92</v>
      </c>
      <c r="E88" s="35"/>
      <c r="F88" s="124">
        <f t="shared" si="0"/>
        <v>0</v>
      </c>
    </row>
    <row r="89" spans="1:6" ht="12.75" customHeight="1" hidden="1">
      <c r="A89" s="39"/>
      <c r="B89" s="34" t="s">
        <v>93</v>
      </c>
      <c r="C89" s="35" t="s">
        <v>114</v>
      </c>
      <c r="D89" s="35" t="s">
        <v>92</v>
      </c>
      <c r="E89" s="35" t="s">
        <v>94</v>
      </c>
      <c r="F89" s="125">
        <v>0</v>
      </c>
    </row>
    <row r="90" spans="1:6" ht="25.5" customHeight="1">
      <c r="A90" s="39"/>
      <c r="B90" s="39" t="s">
        <v>115</v>
      </c>
      <c r="C90" s="35" t="s">
        <v>116</v>
      </c>
      <c r="D90" s="36"/>
      <c r="E90" s="36"/>
      <c r="F90" s="125">
        <f>F91</f>
        <v>1000</v>
      </c>
    </row>
    <row r="91" spans="1:6" ht="25.5" customHeight="1">
      <c r="A91" s="39"/>
      <c r="B91" s="59" t="s">
        <v>76</v>
      </c>
      <c r="C91" s="35" t="s">
        <v>116</v>
      </c>
      <c r="D91" s="36">
        <v>200</v>
      </c>
      <c r="E91" s="36"/>
      <c r="F91" s="125">
        <f>F92</f>
        <v>1000</v>
      </c>
    </row>
    <row r="92" spans="1:6" ht="25.5" customHeight="1">
      <c r="A92" s="39"/>
      <c r="B92" s="34" t="s">
        <v>77</v>
      </c>
      <c r="C92" s="35" t="s">
        <v>116</v>
      </c>
      <c r="D92" s="35" t="s">
        <v>78</v>
      </c>
      <c r="E92" s="35"/>
      <c r="F92" s="124">
        <f>F93</f>
        <v>1000</v>
      </c>
    </row>
    <row r="93" spans="1:6" ht="13.5" customHeight="1">
      <c r="A93" s="39"/>
      <c r="B93" s="34" t="s">
        <v>93</v>
      </c>
      <c r="C93" s="35" t="s">
        <v>116</v>
      </c>
      <c r="D93" s="35" t="s">
        <v>78</v>
      </c>
      <c r="E93" s="35" t="s">
        <v>94</v>
      </c>
      <c r="F93" s="125">
        <f>2000-1000</f>
        <v>1000</v>
      </c>
    </row>
    <row r="94" spans="1:6" ht="42" customHeight="1">
      <c r="A94" s="114">
        <v>4</v>
      </c>
      <c r="B94" s="268" t="s">
        <v>150</v>
      </c>
      <c r="C94" s="116" t="s">
        <v>117</v>
      </c>
      <c r="D94" s="133"/>
      <c r="E94" s="133"/>
      <c r="F94" s="118">
        <f>F95</f>
        <v>15171.295</v>
      </c>
    </row>
    <row r="95" spans="1:6" ht="12.75" customHeight="1">
      <c r="A95" s="130"/>
      <c r="B95" s="134" t="s">
        <v>118</v>
      </c>
      <c r="C95" s="121" t="s">
        <v>119</v>
      </c>
      <c r="D95" s="121"/>
      <c r="E95" s="121"/>
      <c r="F95" s="123">
        <f>F96+F109</f>
        <v>15171.295</v>
      </c>
    </row>
    <row r="96" spans="1:6" ht="25.5">
      <c r="A96" s="39"/>
      <c r="B96" s="34" t="s">
        <v>120</v>
      </c>
      <c r="C96" s="35" t="s">
        <v>121</v>
      </c>
      <c r="D96" s="35"/>
      <c r="E96" s="35"/>
      <c r="F96" s="125">
        <f>F97+F100+F103+F107</f>
        <v>13353.795</v>
      </c>
    </row>
    <row r="97" spans="1:6" ht="51">
      <c r="A97" s="39"/>
      <c r="B97" s="74" t="s">
        <v>122</v>
      </c>
      <c r="C97" s="35" t="s">
        <v>121</v>
      </c>
      <c r="D97" s="35" t="s">
        <v>123</v>
      </c>
      <c r="E97" s="35"/>
      <c r="F97" s="125">
        <f>F98</f>
        <v>9313.295</v>
      </c>
    </row>
    <row r="98" spans="1:6" ht="12.75">
      <c r="A98" s="34"/>
      <c r="B98" s="34" t="s">
        <v>124</v>
      </c>
      <c r="C98" s="35" t="s">
        <v>121</v>
      </c>
      <c r="D98" s="36">
        <v>110</v>
      </c>
      <c r="E98" s="36"/>
      <c r="F98" s="124">
        <f>F99</f>
        <v>9313.295</v>
      </c>
    </row>
    <row r="99" spans="1:6" ht="12.75">
      <c r="A99" s="39"/>
      <c r="B99" s="34" t="s">
        <v>125</v>
      </c>
      <c r="C99" s="35" t="s">
        <v>121</v>
      </c>
      <c r="D99" s="36">
        <v>110</v>
      </c>
      <c r="E99" s="35" t="s">
        <v>126</v>
      </c>
      <c r="F99" s="124">
        <v>9313.295</v>
      </c>
    </row>
    <row r="100" spans="1:6" ht="25.5">
      <c r="A100" s="39"/>
      <c r="B100" s="37" t="s">
        <v>76</v>
      </c>
      <c r="C100" s="35" t="s">
        <v>121</v>
      </c>
      <c r="D100" s="36">
        <v>200</v>
      </c>
      <c r="E100" s="35"/>
      <c r="F100" s="124">
        <f>F101</f>
        <v>3160.5</v>
      </c>
    </row>
    <row r="101" spans="1:6" ht="25.5">
      <c r="A101" s="39"/>
      <c r="B101" s="34" t="s">
        <v>77</v>
      </c>
      <c r="C101" s="35" t="s">
        <v>121</v>
      </c>
      <c r="D101" s="35" t="s">
        <v>78</v>
      </c>
      <c r="E101" s="35"/>
      <c r="F101" s="125">
        <f>F102</f>
        <v>3160.5</v>
      </c>
    </row>
    <row r="102" spans="1:6" ht="12.75" customHeight="1">
      <c r="A102" s="39"/>
      <c r="B102" s="34" t="s">
        <v>125</v>
      </c>
      <c r="C102" s="35" t="s">
        <v>121</v>
      </c>
      <c r="D102" s="35" t="s">
        <v>78</v>
      </c>
      <c r="E102" s="35" t="s">
        <v>126</v>
      </c>
      <c r="F102" s="125">
        <f>2860.5+100+200</f>
        <v>3160.5</v>
      </c>
    </row>
    <row r="103" spans="1:6" ht="26.25" customHeight="1">
      <c r="A103" s="39"/>
      <c r="B103" s="64" t="s">
        <v>90</v>
      </c>
      <c r="C103" s="35" t="s">
        <v>121</v>
      </c>
      <c r="D103" s="35" t="s">
        <v>97</v>
      </c>
      <c r="E103" s="35"/>
      <c r="F103" s="125">
        <f>F104</f>
        <v>855</v>
      </c>
    </row>
    <row r="104" spans="1:6" ht="15" customHeight="1">
      <c r="A104" s="39"/>
      <c r="B104" s="34" t="s">
        <v>91</v>
      </c>
      <c r="C104" s="35" t="s">
        <v>121</v>
      </c>
      <c r="D104" s="35" t="s">
        <v>92</v>
      </c>
      <c r="E104" s="35"/>
      <c r="F104" s="125">
        <f>F105</f>
        <v>855</v>
      </c>
    </row>
    <row r="105" spans="1:6" ht="15" customHeight="1">
      <c r="A105" s="39"/>
      <c r="B105" s="34" t="s">
        <v>125</v>
      </c>
      <c r="C105" s="35" t="s">
        <v>121</v>
      </c>
      <c r="D105" s="35" t="s">
        <v>92</v>
      </c>
      <c r="E105" s="35" t="s">
        <v>126</v>
      </c>
      <c r="F105" s="125">
        <v>855</v>
      </c>
    </row>
    <row r="106" spans="1:6" ht="12.75" customHeight="1">
      <c r="A106" s="39"/>
      <c r="B106" s="34" t="s">
        <v>127</v>
      </c>
      <c r="C106" s="35" t="s">
        <v>121</v>
      </c>
      <c r="D106" s="35" t="s">
        <v>128</v>
      </c>
      <c r="E106" s="35"/>
      <c r="F106" s="125">
        <f aca="true" t="shared" si="1" ref="F106:F111">F107</f>
        <v>25</v>
      </c>
    </row>
    <row r="107" spans="1:6" ht="12.75">
      <c r="A107" s="39"/>
      <c r="B107" s="34" t="s">
        <v>129</v>
      </c>
      <c r="C107" s="35" t="s">
        <v>121</v>
      </c>
      <c r="D107" s="35" t="s">
        <v>130</v>
      </c>
      <c r="E107" s="35"/>
      <c r="F107" s="124">
        <f t="shared" si="1"/>
        <v>25</v>
      </c>
    </row>
    <row r="108" spans="1:6" s="104" customFormat="1" ht="12.75" customHeight="1">
      <c r="A108" s="39"/>
      <c r="B108" s="34" t="s">
        <v>125</v>
      </c>
      <c r="C108" s="35" t="s">
        <v>121</v>
      </c>
      <c r="D108" s="35" t="s">
        <v>130</v>
      </c>
      <c r="E108" s="35" t="s">
        <v>126</v>
      </c>
      <c r="F108" s="125">
        <v>25</v>
      </c>
    </row>
    <row r="109" spans="1:6" s="104" customFormat="1" ht="25.5" customHeight="1">
      <c r="A109" s="39"/>
      <c r="B109" s="75" t="s">
        <v>131</v>
      </c>
      <c r="C109" s="35" t="s">
        <v>132</v>
      </c>
      <c r="D109" s="35"/>
      <c r="E109" s="35"/>
      <c r="F109" s="125">
        <f t="shared" si="1"/>
        <v>1817.5</v>
      </c>
    </row>
    <row r="110" spans="1:6" s="104" customFormat="1" ht="25.5" customHeight="1">
      <c r="A110" s="39"/>
      <c r="B110" s="74" t="s">
        <v>122</v>
      </c>
      <c r="C110" s="35" t="s">
        <v>132</v>
      </c>
      <c r="D110" s="35" t="s">
        <v>123</v>
      </c>
      <c r="E110" s="35"/>
      <c r="F110" s="125">
        <f t="shared" si="1"/>
        <v>1817.5</v>
      </c>
    </row>
    <row r="111" spans="1:6" s="104" customFormat="1" ht="12.75" customHeight="1">
      <c r="A111" s="39"/>
      <c r="B111" s="34" t="s">
        <v>124</v>
      </c>
      <c r="C111" s="35" t="s">
        <v>132</v>
      </c>
      <c r="D111" s="35" t="s">
        <v>133</v>
      </c>
      <c r="E111" s="35"/>
      <c r="F111" s="125">
        <f t="shared" si="1"/>
        <v>1817.5</v>
      </c>
    </row>
    <row r="112" spans="1:6" s="104" customFormat="1" ht="12.75" customHeight="1">
      <c r="A112" s="39"/>
      <c r="B112" s="34" t="s">
        <v>125</v>
      </c>
      <c r="C112" s="35" t="s">
        <v>132</v>
      </c>
      <c r="D112" s="35" t="s">
        <v>133</v>
      </c>
      <c r="E112" s="35" t="s">
        <v>126</v>
      </c>
      <c r="F112" s="125">
        <v>1817.5</v>
      </c>
    </row>
    <row r="113" spans="1:6" s="105" customFormat="1" ht="42" customHeight="1">
      <c r="A113" s="114">
        <v>5</v>
      </c>
      <c r="B113" s="268" t="s">
        <v>151</v>
      </c>
      <c r="C113" s="116" t="s">
        <v>135</v>
      </c>
      <c r="D113" s="135"/>
      <c r="E113" s="135"/>
      <c r="F113" s="118">
        <f>F114+F125</f>
        <v>699</v>
      </c>
    </row>
    <row r="114" spans="1:6" ht="51">
      <c r="A114" s="126"/>
      <c r="B114" s="136" t="s">
        <v>136</v>
      </c>
      <c r="C114" s="127" t="s">
        <v>137</v>
      </c>
      <c r="D114" s="127"/>
      <c r="E114" s="127"/>
      <c r="F114" s="137">
        <f>F115+F120</f>
        <v>550</v>
      </c>
    </row>
    <row r="115" spans="1:6" ht="38.25">
      <c r="A115" s="130"/>
      <c r="B115" s="134" t="s">
        <v>138</v>
      </c>
      <c r="C115" s="121" t="s">
        <v>139</v>
      </c>
      <c r="D115" s="121"/>
      <c r="E115" s="121"/>
      <c r="F115" s="138">
        <f>F116</f>
        <v>150</v>
      </c>
    </row>
    <row r="116" spans="1:6" ht="25.5">
      <c r="A116" s="39"/>
      <c r="B116" s="34" t="s">
        <v>140</v>
      </c>
      <c r="C116" s="35" t="s">
        <v>141</v>
      </c>
      <c r="D116" s="35"/>
      <c r="E116" s="35"/>
      <c r="F116" s="125">
        <f>F117</f>
        <v>150</v>
      </c>
    </row>
    <row r="117" spans="1:6" ht="25.5">
      <c r="A117" s="39"/>
      <c r="B117" s="37" t="s">
        <v>76</v>
      </c>
      <c r="C117" s="35" t="s">
        <v>141</v>
      </c>
      <c r="D117" s="35" t="s">
        <v>104</v>
      </c>
      <c r="E117" s="35"/>
      <c r="F117" s="125">
        <f>F118</f>
        <v>150</v>
      </c>
    </row>
    <row r="118" spans="1:6" ht="25.5">
      <c r="A118" s="39"/>
      <c r="B118" s="34" t="s">
        <v>77</v>
      </c>
      <c r="C118" s="35" t="s">
        <v>141</v>
      </c>
      <c r="D118" s="35" t="s">
        <v>78</v>
      </c>
      <c r="E118" s="35"/>
      <c r="F118" s="125">
        <f>F119</f>
        <v>150</v>
      </c>
    </row>
    <row r="119" spans="1:6" ht="25.5">
      <c r="A119" s="39"/>
      <c r="B119" s="34" t="s">
        <v>142</v>
      </c>
      <c r="C119" s="35" t="s">
        <v>141</v>
      </c>
      <c r="D119" s="35" t="s">
        <v>78</v>
      </c>
      <c r="E119" s="35" t="s">
        <v>143</v>
      </c>
      <c r="F119" s="125">
        <v>150</v>
      </c>
    </row>
    <row r="120" spans="1:6" ht="12.75">
      <c r="A120" s="130"/>
      <c r="B120" s="134" t="s">
        <v>144</v>
      </c>
      <c r="C120" s="121" t="s">
        <v>145</v>
      </c>
      <c r="D120" s="121"/>
      <c r="E120" s="121"/>
      <c r="F120" s="138">
        <f>F121</f>
        <v>400</v>
      </c>
    </row>
    <row r="121" spans="1:6" ht="12.75">
      <c r="A121" s="139"/>
      <c r="B121" s="34" t="s">
        <v>146</v>
      </c>
      <c r="C121" s="35" t="s">
        <v>147</v>
      </c>
      <c r="D121" s="140"/>
      <c r="E121" s="140"/>
      <c r="F121" s="125">
        <f>F122</f>
        <v>400</v>
      </c>
    </row>
    <row r="122" spans="1:6" ht="25.5">
      <c r="A122" s="139"/>
      <c r="B122" s="37" t="s">
        <v>76</v>
      </c>
      <c r="C122" s="35" t="s">
        <v>147</v>
      </c>
      <c r="D122" s="140">
        <v>200</v>
      </c>
      <c r="E122" s="140"/>
      <c r="F122" s="125">
        <f>F123</f>
        <v>400</v>
      </c>
    </row>
    <row r="123" spans="1:6" s="105" customFormat="1" ht="25.5" customHeight="1">
      <c r="A123" s="141"/>
      <c r="B123" s="34" t="s">
        <v>77</v>
      </c>
      <c r="C123" s="35" t="s">
        <v>147</v>
      </c>
      <c r="D123" s="35" t="s">
        <v>78</v>
      </c>
      <c r="E123" s="142"/>
      <c r="F123" s="125">
        <f>F124</f>
        <v>400</v>
      </c>
    </row>
    <row r="124" spans="1:6" ht="25.5">
      <c r="A124" s="39"/>
      <c r="B124" s="34" t="s">
        <v>142</v>
      </c>
      <c r="C124" s="35" t="s">
        <v>147</v>
      </c>
      <c r="D124" s="35" t="s">
        <v>78</v>
      </c>
      <c r="E124" s="35" t="s">
        <v>143</v>
      </c>
      <c r="F124" s="125">
        <f>850-100-100-250</f>
        <v>400</v>
      </c>
    </row>
    <row r="125" spans="1:6" ht="51">
      <c r="A125" s="126"/>
      <c r="B125" s="136" t="s">
        <v>148</v>
      </c>
      <c r="C125" s="127" t="s">
        <v>149</v>
      </c>
      <c r="D125" s="127"/>
      <c r="E125" s="127"/>
      <c r="F125" s="137">
        <f>F126+F139</f>
        <v>149</v>
      </c>
    </row>
    <row r="126" spans="1:6" ht="51">
      <c r="A126" s="130"/>
      <c r="B126" s="134" t="s">
        <v>156</v>
      </c>
      <c r="C126" s="121" t="s">
        <v>157</v>
      </c>
      <c r="D126" s="121"/>
      <c r="E126" s="121"/>
      <c r="F126" s="138">
        <f>F127+F131+F135</f>
        <v>99</v>
      </c>
    </row>
    <row r="127" spans="1:6" ht="25.5">
      <c r="A127" s="39"/>
      <c r="B127" s="59" t="s">
        <v>159</v>
      </c>
      <c r="C127" s="35" t="s">
        <v>454</v>
      </c>
      <c r="D127" s="35"/>
      <c r="E127" s="35"/>
      <c r="F127" s="125">
        <f>F128</f>
        <v>99</v>
      </c>
    </row>
    <row r="128" spans="1:6" ht="25.5">
      <c r="A128" s="39"/>
      <c r="B128" s="37" t="s">
        <v>76</v>
      </c>
      <c r="C128" s="35" t="s">
        <v>454</v>
      </c>
      <c r="D128" s="35" t="s">
        <v>104</v>
      </c>
      <c r="E128" s="35"/>
      <c r="F128" s="125">
        <f>F129</f>
        <v>99</v>
      </c>
    </row>
    <row r="129" spans="1:6" ht="25.5">
      <c r="A129" s="39"/>
      <c r="B129" s="34" t="s">
        <v>77</v>
      </c>
      <c r="C129" s="35" t="s">
        <v>454</v>
      </c>
      <c r="D129" s="35" t="s">
        <v>78</v>
      </c>
      <c r="E129" s="35"/>
      <c r="F129" s="125">
        <f>F130</f>
        <v>99</v>
      </c>
    </row>
    <row r="130" spans="1:6" ht="25.5">
      <c r="A130" s="39"/>
      <c r="B130" s="59" t="s">
        <v>159</v>
      </c>
      <c r="C130" s="35" t="s">
        <v>454</v>
      </c>
      <c r="D130" s="35" t="s">
        <v>78</v>
      </c>
      <c r="E130" s="35" t="s">
        <v>160</v>
      </c>
      <c r="F130" s="125">
        <v>99</v>
      </c>
    </row>
    <row r="131" spans="1:6" ht="24.75" customHeight="1" hidden="1">
      <c r="A131" s="39"/>
      <c r="B131" s="59" t="s">
        <v>455</v>
      </c>
      <c r="C131" s="35" t="s">
        <v>161</v>
      </c>
      <c r="D131" s="35"/>
      <c r="E131" s="35"/>
      <c r="F131" s="125">
        <f>F132</f>
        <v>0</v>
      </c>
    </row>
    <row r="132" spans="1:6" ht="24.75" customHeight="1" hidden="1">
      <c r="A132" s="39"/>
      <c r="B132" s="37" t="s">
        <v>76</v>
      </c>
      <c r="C132" s="35" t="s">
        <v>161</v>
      </c>
      <c r="D132" s="35" t="s">
        <v>104</v>
      </c>
      <c r="E132" s="35"/>
      <c r="F132" s="125">
        <f>F133</f>
        <v>0</v>
      </c>
    </row>
    <row r="133" spans="1:6" ht="27" customHeight="1" hidden="1">
      <c r="A133" s="39"/>
      <c r="B133" s="34" t="s">
        <v>77</v>
      </c>
      <c r="C133" s="35" t="s">
        <v>161</v>
      </c>
      <c r="D133" s="35" t="s">
        <v>78</v>
      </c>
      <c r="E133" s="35"/>
      <c r="F133" s="125">
        <f>F134</f>
        <v>0</v>
      </c>
    </row>
    <row r="134" spans="1:6" ht="27" customHeight="1" hidden="1">
      <c r="A134" s="39"/>
      <c r="B134" s="59" t="s">
        <v>159</v>
      </c>
      <c r="C134" s="35" t="s">
        <v>161</v>
      </c>
      <c r="D134" s="35" t="s">
        <v>78</v>
      </c>
      <c r="E134" s="35" t="s">
        <v>160</v>
      </c>
      <c r="F134" s="125">
        <v>0</v>
      </c>
    </row>
    <row r="135" spans="1:6" ht="25.5" hidden="1">
      <c r="A135" s="39"/>
      <c r="B135" s="59" t="s">
        <v>159</v>
      </c>
      <c r="C135" s="35" t="s">
        <v>158</v>
      </c>
      <c r="D135" s="35"/>
      <c r="E135" s="35"/>
      <c r="F135" s="125">
        <f>F136</f>
        <v>0</v>
      </c>
    </row>
    <row r="136" spans="1:6" ht="25.5" hidden="1">
      <c r="A136" s="39"/>
      <c r="B136" s="37" t="s">
        <v>76</v>
      </c>
      <c r="C136" s="35" t="s">
        <v>158</v>
      </c>
      <c r="D136" s="35" t="s">
        <v>104</v>
      </c>
      <c r="E136" s="35"/>
      <c r="F136" s="125">
        <f>F137</f>
        <v>0</v>
      </c>
    </row>
    <row r="137" spans="1:6" ht="25.5" hidden="1">
      <c r="A137" s="39"/>
      <c r="B137" s="34" t="s">
        <v>77</v>
      </c>
      <c r="C137" s="35" t="s">
        <v>158</v>
      </c>
      <c r="D137" s="35" t="s">
        <v>78</v>
      </c>
      <c r="E137" s="35"/>
      <c r="F137" s="125">
        <f>F138</f>
        <v>0</v>
      </c>
    </row>
    <row r="138" spans="1:6" ht="24.75" customHeight="1" hidden="1">
      <c r="A138" s="39"/>
      <c r="B138" s="59" t="s">
        <v>159</v>
      </c>
      <c r="C138" s="35" t="s">
        <v>158</v>
      </c>
      <c r="D138" s="35" t="s">
        <v>78</v>
      </c>
      <c r="E138" s="35" t="s">
        <v>160</v>
      </c>
      <c r="F138" s="125">
        <v>0</v>
      </c>
    </row>
    <row r="139" spans="1:6" ht="38.25">
      <c r="A139" s="130"/>
      <c r="B139" s="143" t="s">
        <v>162</v>
      </c>
      <c r="C139" s="121" t="s">
        <v>163</v>
      </c>
      <c r="D139" s="121"/>
      <c r="E139" s="121"/>
      <c r="F139" s="138">
        <f>F140</f>
        <v>50</v>
      </c>
    </row>
    <row r="140" spans="1:6" ht="25.5">
      <c r="A140" s="39"/>
      <c r="B140" s="37" t="s">
        <v>76</v>
      </c>
      <c r="C140" s="35" t="s">
        <v>163</v>
      </c>
      <c r="D140" s="35" t="s">
        <v>104</v>
      </c>
      <c r="E140" s="35"/>
      <c r="F140" s="125">
        <f>F141</f>
        <v>50</v>
      </c>
    </row>
    <row r="141" spans="1:6" ht="25.5">
      <c r="A141" s="39"/>
      <c r="B141" s="34" t="s">
        <v>77</v>
      </c>
      <c r="C141" s="35" t="s">
        <v>163</v>
      </c>
      <c r="D141" s="35" t="s">
        <v>78</v>
      </c>
      <c r="E141" s="35"/>
      <c r="F141" s="125">
        <f>F142</f>
        <v>50</v>
      </c>
    </row>
    <row r="142" spans="1:6" ht="25.5">
      <c r="A142" s="39"/>
      <c r="B142" s="59" t="s">
        <v>159</v>
      </c>
      <c r="C142" s="35" t="s">
        <v>163</v>
      </c>
      <c r="D142" s="35" t="s">
        <v>78</v>
      </c>
      <c r="E142" s="35" t="s">
        <v>160</v>
      </c>
      <c r="F142" s="125">
        <v>50</v>
      </c>
    </row>
    <row r="143" spans="1:6" ht="42" customHeight="1" hidden="1">
      <c r="A143" s="114">
        <v>6</v>
      </c>
      <c r="B143" s="267" t="s">
        <v>164</v>
      </c>
      <c r="C143" s="116" t="s">
        <v>165</v>
      </c>
      <c r="D143" s="144"/>
      <c r="E143" s="144"/>
      <c r="F143" s="118">
        <f>F144</f>
        <v>0</v>
      </c>
    </row>
    <row r="144" spans="1:6" ht="12" customHeight="1" hidden="1">
      <c r="A144" s="119"/>
      <c r="B144" s="130" t="s">
        <v>166</v>
      </c>
      <c r="C144" s="121" t="s">
        <v>167</v>
      </c>
      <c r="D144" s="131"/>
      <c r="E144" s="131"/>
      <c r="F144" s="138">
        <f>F145</f>
        <v>0</v>
      </c>
    </row>
    <row r="145" spans="1:6" ht="12.75" hidden="1">
      <c r="A145" s="39"/>
      <c r="B145" s="34" t="s">
        <v>168</v>
      </c>
      <c r="C145" s="35" t="s">
        <v>169</v>
      </c>
      <c r="D145" s="36"/>
      <c r="E145" s="36"/>
      <c r="F145" s="125">
        <f>F146</f>
        <v>0</v>
      </c>
    </row>
    <row r="146" spans="1:6" ht="25.5" hidden="1">
      <c r="A146" s="39"/>
      <c r="B146" s="59" t="s">
        <v>76</v>
      </c>
      <c r="C146" s="35" t="s">
        <v>169</v>
      </c>
      <c r="D146" s="36">
        <v>200</v>
      </c>
      <c r="E146" s="36"/>
      <c r="F146" s="125">
        <f>F147</f>
        <v>0</v>
      </c>
    </row>
    <row r="147" spans="1:6" ht="25.5" hidden="1">
      <c r="A147" s="39"/>
      <c r="B147" s="34" t="s">
        <v>77</v>
      </c>
      <c r="C147" s="35" t="s">
        <v>169</v>
      </c>
      <c r="D147" s="35" t="s">
        <v>78</v>
      </c>
      <c r="E147" s="36"/>
      <c r="F147" s="125">
        <f>F148</f>
        <v>0</v>
      </c>
    </row>
    <row r="148" spans="1:6" ht="12.75" hidden="1">
      <c r="A148" s="39"/>
      <c r="B148" s="34" t="s">
        <v>170</v>
      </c>
      <c r="C148" s="35" t="s">
        <v>169</v>
      </c>
      <c r="D148" s="35" t="s">
        <v>78</v>
      </c>
      <c r="E148" s="36">
        <v>1003</v>
      </c>
      <c r="F148" s="125">
        <f>300-300</f>
        <v>0</v>
      </c>
    </row>
    <row r="149" spans="1:6" ht="42" customHeight="1">
      <c r="A149" s="114">
        <v>6</v>
      </c>
      <c r="B149" s="268" t="s">
        <v>171</v>
      </c>
      <c r="C149" s="116" t="s">
        <v>172</v>
      </c>
      <c r="D149" s="133"/>
      <c r="E149" s="133"/>
      <c r="F149" s="118">
        <f>F150</f>
        <v>11631.9</v>
      </c>
    </row>
    <row r="150" spans="1:6" ht="51" customHeight="1">
      <c r="A150" s="130"/>
      <c r="B150" s="134" t="s">
        <v>173</v>
      </c>
      <c r="C150" s="121" t="s">
        <v>174</v>
      </c>
      <c r="D150" s="121"/>
      <c r="E150" s="121"/>
      <c r="F150" s="138">
        <f>F151+F155+F159+F163</f>
        <v>11631.9</v>
      </c>
    </row>
    <row r="151" spans="1:6" ht="25.5">
      <c r="A151" s="39"/>
      <c r="B151" s="34" t="s">
        <v>175</v>
      </c>
      <c r="C151" s="35" t="s">
        <v>176</v>
      </c>
      <c r="D151" s="36"/>
      <c r="E151" s="36"/>
      <c r="F151" s="125">
        <f>F152</f>
        <v>1374</v>
      </c>
    </row>
    <row r="152" spans="1:6" ht="25.5">
      <c r="A152" s="39"/>
      <c r="B152" s="59" t="s">
        <v>76</v>
      </c>
      <c r="C152" s="35" t="s">
        <v>176</v>
      </c>
      <c r="D152" s="36">
        <v>200</v>
      </c>
      <c r="E152" s="36"/>
      <c r="F152" s="125">
        <f>F153</f>
        <v>1374</v>
      </c>
    </row>
    <row r="153" spans="1:6" s="105" customFormat="1" ht="25.5" customHeight="1">
      <c r="A153" s="145"/>
      <c r="B153" s="34" t="s">
        <v>77</v>
      </c>
      <c r="C153" s="35" t="s">
        <v>176</v>
      </c>
      <c r="D153" s="35" t="s">
        <v>78</v>
      </c>
      <c r="E153" s="142"/>
      <c r="F153" s="125">
        <f>F154</f>
        <v>1374</v>
      </c>
    </row>
    <row r="154" spans="1:6" ht="12.75" customHeight="1">
      <c r="A154" s="39"/>
      <c r="B154" s="34" t="s">
        <v>177</v>
      </c>
      <c r="C154" s="35" t="s">
        <v>176</v>
      </c>
      <c r="D154" s="35" t="s">
        <v>78</v>
      </c>
      <c r="E154" s="35" t="s">
        <v>178</v>
      </c>
      <c r="F154" s="125">
        <f>3350-1000+24-1000</f>
        <v>1374</v>
      </c>
    </row>
    <row r="155" spans="1:6" s="106" customFormat="1" ht="25.5">
      <c r="A155" s="34"/>
      <c r="B155" s="34" t="s">
        <v>179</v>
      </c>
      <c r="C155" s="35" t="s">
        <v>180</v>
      </c>
      <c r="D155" s="35"/>
      <c r="E155" s="35"/>
      <c r="F155" s="125">
        <f>F156</f>
        <v>3250</v>
      </c>
    </row>
    <row r="156" spans="1:6" s="106" customFormat="1" ht="25.5">
      <c r="A156" s="34"/>
      <c r="B156" s="59" t="s">
        <v>76</v>
      </c>
      <c r="C156" s="35" t="s">
        <v>180</v>
      </c>
      <c r="D156" s="35" t="s">
        <v>104</v>
      </c>
      <c r="E156" s="35"/>
      <c r="F156" s="125">
        <f>F157</f>
        <v>3250</v>
      </c>
    </row>
    <row r="157" spans="1:6" ht="25.5">
      <c r="A157" s="39"/>
      <c r="B157" s="34" t="s">
        <v>77</v>
      </c>
      <c r="C157" s="35" t="s">
        <v>180</v>
      </c>
      <c r="D157" s="35" t="s">
        <v>78</v>
      </c>
      <c r="E157" s="35"/>
      <c r="F157" s="125">
        <f>F158</f>
        <v>3250</v>
      </c>
    </row>
    <row r="158" spans="1:6" ht="12.75">
      <c r="A158" s="39"/>
      <c r="B158" s="34" t="s">
        <v>177</v>
      </c>
      <c r="C158" s="35" t="s">
        <v>180</v>
      </c>
      <c r="D158" s="35" t="s">
        <v>78</v>
      </c>
      <c r="E158" s="35" t="s">
        <v>178</v>
      </c>
      <c r="F158" s="125">
        <f>6000-3000+250</f>
        <v>3250</v>
      </c>
    </row>
    <row r="159" spans="1:6" ht="38.25">
      <c r="A159" s="39"/>
      <c r="B159" s="34" t="s">
        <v>181</v>
      </c>
      <c r="C159" s="35" t="s">
        <v>182</v>
      </c>
      <c r="D159" s="36"/>
      <c r="E159" s="36"/>
      <c r="F159" s="125">
        <f>F160</f>
        <v>5000</v>
      </c>
    </row>
    <row r="160" spans="1:6" ht="25.5">
      <c r="A160" s="39"/>
      <c r="B160" s="59" t="s">
        <v>76</v>
      </c>
      <c r="C160" s="35" t="s">
        <v>182</v>
      </c>
      <c r="D160" s="36">
        <v>200</v>
      </c>
      <c r="E160" s="36"/>
      <c r="F160" s="125">
        <f>F161</f>
        <v>5000</v>
      </c>
    </row>
    <row r="161" spans="1:6" ht="25.5" customHeight="1">
      <c r="A161" s="39"/>
      <c r="B161" s="34" t="s">
        <v>77</v>
      </c>
      <c r="C161" s="35" t="s">
        <v>182</v>
      </c>
      <c r="D161" s="35" t="s">
        <v>78</v>
      </c>
      <c r="E161" s="142"/>
      <c r="F161" s="125">
        <f>F162</f>
        <v>5000</v>
      </c>
    </row>
    <row r="162" spans="1:6" ht="12.75" customHeight="1">
      <c r="A162" s="39"/>
      <c r="B162" s="34" t="s">
        <v>177</v>
      </c>
      <c r="C162" s="35" t="s">
        <v>182</v>
      </c>
      <c r="D162" s="35" t="s">
        <v>78</v>
      </c>
      <c r="E162" s="35" t="s">
        <v>178</v>
      </c>
      <c r="F162" s="125">
        <v>5000</v>
      </c>
    </row>
    <row r="163" spans="1:6" s="103" customFormat="1" ht="25.5" customHeight="1">
      <c r="A163" s="139"/>
      <c r="B163" s="34" t="s">
        <v>183</v>
      </c>
      <c r="C163" s="35" t="s">
        <v>184</v>
      </c>
      <c r="D163" s="35"/>
      <c r="E163" s="35"/>
      <c r="F163" s="125">
        <f>F164</f>
        <v>2007.9</v>
      </c>
    </row>
    <row r="164" spans="1:6" s="103" customFormat="1" ht="25.5" customHeight="1">
      <c r="A164" s="139"/>
      <c r="B164" s="59" t="s">
        <v>76</v>
      </c>
      <c r="C164" s="35" t="s">
        <v>184</v>
      </c>
      <c r="D164" s="35" t="s">
        <v>104</v>
      </c>
      <c r="E164" s="35"/>
      <c r="F164" s="125">
        <f>F165</f>
        <v>2007.9</v>
      </c>
    </row>
    <row r="165" spans="1:6" s="103" customFormat="1" ht="25.5" customHeight="1">
      <c r="A165" s="139"/>
      <c r="B165" s="34" t="s">
        <v>77</v>
      </c>
      <c r="C165" s="35" t="s">
        <v>184</v>
      </c>
      <c r="D165" s="35" t="s">
        <v>78</v>
      </c>
      <c r="E165" s="35"/>
      <c r="F165" s="125">
        <f>F166</f>
        <v>2007.9</v>
      </c>
    </row>
    <row r="166" spans="1:6" s="103" customFormat="1" ht="12" customHeight="1">
      <c r="A166" s="139"/>
      <c r="B166" s="34" t="s">
        <v>177</v>
      </c>
      <c r="C166" s="35" t="s">
        <v>184</v>
      </c>
      <c r="D166" s="35" t="s">
        <v>78</v>
      </c>
      <c r="E166" s="35" t="s">
        <v>178</v>
      </c>
      <c r="F166" s="125">
        <v>2007.9</v>
      </c>
    </row>
    <row r="167" spans="1:6" ht="52.5" customHeight="1" hidden="1">
      <c r="A167" s="114">
        <v>8</v>
      </c>
      <c r="B167" s="115" t="s">
        <v>152</v>
      </c>
      <c r="C167" s="117" t="s">
        <v>185</v>
      </c>
      <c r="D167" s="144"/>
      <c r="E167" s="144"/>
      <c r="F167" s="118">
        <f>F168</f>
        <v>0</v>
      </c>
    </row>
    <row r="168" spans="1:6" ht="25.5" hidden="1">
      <c r="A168" s="119"/>
      <c r="B168" s="130" t="s">
        <v>186</v>
      </c>
      <c r="C168" s="131" t="s">
        <v>187</v>
      </c>
      <c r="D168" s="131"/>
      <c r="E168" s="131"/>
      <c r="F168" s="123">
        <f>F169</f>
        <v>0</v>
      </c>
    </row>
    <row r="169" spans="1:6" ht="15" hidden="1">
      <c r="A169" s="146"/>
      <c r="B169" s="39" t="s">
        <v>188</v>
      </c>
      <c r="C169" s="36" t="s">
        <v>189</v>
      </c>
      <c r="D169" s="41"/>
      <c r="E169" s="41"/>
      <c r="F169" s="125">
        <f>F170</f>
        <v>0</v>
      </c>
    </row>
    <row r="170" spans="1:6" ht="25.5" hidden="1">
      <c r="A170" s="146"/>
      <c r="B170" s="59" t="s">
        <v>76</v>
      </c>
      <c r="C170" s="36" t="s">
        <v>189</v>
      </c>
      <c r="D170" s="41" t="s">
        <v>104</v>
      </c>
      <c r="E170" s="41"/>
      <c r="F170" s="125">
        <f>F171</f>
        <v>0</v>
      </c>
    </row>
    <row r="171" spans="1:6" ht="25.5" hidden="1">
      <c r="A171" s="39"/>
      <c r="B171" s="34" t="s">
        <v>77</v>
      </c>
      <c r="C171" s="36" t="s">
        <v>189</v>
      </c>
      <c r="D171" s="35" t="s">
        <v>78</v>
      </c>
      <c r="E171" s="40"/>
      <c r="F171" s="125">
        <f>F172</f>
        <v>0</v>
      </c>
    </row>
    <row r="172" spans="1:6" ht="12.75" hidden="1">
      <c r="A172" s="39"/>
      <c r="B172" s="34" t="s">
        <v>190</v>
      </c>
      <c r="C172" s="36" t="s">
        <v>189</v>
      </c>
      <c r="D172" s="35" t="s">
        <v>78</v>
      </c>
      <c r="E172" s="41" t="s">
        <v>191</v>
      </c>
      <c r="F172" s="125">
        <f>1100-1100</f>
        <v>0</v>
      </c>
    </row>
    <row r="173" spans="1:6" ht="69" customHeight="1">
      <c r="A173" s="114">
        <v>7</v>
      </c>
      <c r="B173" s="115" t="s">
        <v>153</v>
      </c>
      <c r="C173" s="117" t="s">
        <v>192</v>
      </c>
      <c r="D173" s="144"/>
      <c r="E173" s="144"/>
      <c r="F173" s="118">
        <f>F174+F207+F236+F242</f>
        <v>43572.88</v>
      </c>
    </row>
    <row r="174" spans="1:6" ht="12.75" customHeight="1">
      <c r="A174" s="147"/>
      <c r="B174" s="126" t="s">
        <v>193</v>
      </c>
      <c r="C174" s="128" t="s">
        <v>194</v>
      </c>
      <c r="D174" s="127"/>
      <c r="E174" s="127"/>
      <c r="F174" s="137">
        <f>F175</f>
        <v>14278.88</v>
      </c>
    </row>
    <row r="175" spans="1:6" ht="12.75" customHeight="1">
      <c r="A175" s="148"/>
      <c r="B175" s="130" t="s">
        <v>195</v>
      </c>
      <c r="C175" s="131" t="s">
        <v>196</v>
      </c>
      <c r="D175" s="121"/>
      <c r="E175" s="121"/>
      <c r="F175" s="138">
        <f>F176+F184+F195+F199+F203</f>
        <v>14278.88</v>
      </c>
    </row>
    <row r="176" spans="1:6" ht="38.25">
      <c r="A176" s="146"/>
      <c r="B176" s="39" t="s">
        <v>197</v>
      </c>
      <c r="C176" s="36" t="s">
        <v>198</v>
      </c>
      <c r="D176" s="35"/>
      <c r="E176" s="35"/>
      <c r="F176" s="125">
        <f>F177</f>
        <v>1160</v>
      </c>
    </row>
    <row r="177" spans="1:6" ht="25.5">
      <c r="A177" s="146"/>
      <c r="B177" s="39" t="s">
        <v>90</v>
      </c>
      <c r="C177" s="36" t="s">
        <v>198</v>
      </c>
      <c r="D177" s="35" t="s">
        <v>97</v>
      </c>
      <c r="E177" s="35"/>
      <c r="F177" s="125">
        <f>F178</f>
        <v>1160</v>
      </c>
    </row>
    <row r="178" spans="1:6" ht="12.75">
      <c r="A178" s="39"/>
      <c r="B178" s="63" t="s">
        <v>91</v>
      </c>
      <c r="C178" s="36" t="s">
        <v>198</v>
      </c>
      <c r="D178" s="36">
        <v>410</v>
      </c>
      <c r="E178" s="36"/>
      <c r="F178" s="125">
        <f>F179</f>
        <v>1160</v>
      </c>
    </row>
    <row r="179" spans="1:6" ht="12.75">
      <c r="A179" s="39"/>
      <c r="B179" s="65" t="s">
        <v>199</v>
      </c>
      <c r="C179" s="36" t="s">
        <v>198</v>
      </c>
      <c r="D179" s="36">
        <v>410</v>
      </c>
      <c r="E179" s="35" t="s">
        <v>200</v>
      </c>
      <c r="F179" s="125">
        <f>624+200+336</f>
        <v>1160</v>
      </c>
    </row>
    <row r="180" spans="1:6" ht="25.5" hidden="1">
      <c r="A180" s="39"/>
      <c r="B180" s="65" t="s">
        <v>217</v>
      </c>
      <c r="C180" s="36" t="s">
        <v>482</v>
      </c>
      <c r="D180" s="35"/>
      <c r="E180" s="35"/>
      <c r="F180" s="125">
        <f>F181</f>
        <v>0</v>
      </c>
    </row>
    <row r="181" spans="1:6" ht="25.5" hidden="1">
      <c r="A181" s="39"/>
      <c r="B181" s="59" t="s">
        <v>76</v>
      </c>
      <c r="C181" s="36" t="s">
        <v>482</v>
      </c>
      <c r="D181" s="35" t="s">
        <v>104</v>
      </c>
      <c r="E181" s="35"/>
      <c r="F181" s="125">
        <f>F182</f>
        <v>0</v>
      </c>
    </row>
    <row r="182" spans="1:6" ht="25.5" hidden="1">
      <c r="A182" s="39"/>
      <c r="B182" s="34" t="s">
        <v>77</v>
      </c>
      <c r="C182" s="36" t="s">
        <v>482</v>
      </c>
      <c r="D182" s="35" t="s">
        <v>78</v>
      </c>
      <c r="E182" s="35"/>
      <c r="F182" s="125">
        <f>F183</f>
        <v>0</v>
      </c>
    </row>
    <row r="183" spans="1:6" ht="12.75" hidden="1">
      <c r="A183" s="39"/>
      <c r="B183" s="65" t="s">
        <v>199</v>
      </c>
      <c r="C183" s="36" t="s">
        <v>482</v>
      </c>
      <c r="D183" s="35" t="s">
        <v>78</v>
      </c>
      <c r="E183" s="35" t="s">
        <v>200</v>
      </c>
      <c r="F183" s="125">
        <f>750-750</f>
        <v>0</v>
      </c>
    </row>
    <row r="184" spans="1:6" ht="12.75" customHeight="1">
      <c r="A184" s="39"/>
      <c r="B184" s="39" t="s">
        <v>203</v>
      </c>
      <c r="C184" s="36" t="s">
        <v>204</v>
      </c>
      <c r="D184" s="35"/>
      <c r="E184" s="35"/>
      <c r="F184" s="125">
        <f>F185+F188</f>
        <v>1203.74</v>
      </c>
    </row>
    <row r="185" spans="1:6" ht="25.5">
      <c r="A185" s="39"/>
      <c r="B185" s="59" t="s">
        <v>76</v>
      </c>
      <c r="C185" s="36" t="s">
        <v>204</v>
      </c>
      <c r="D185" s="35" t="s">
        <v>104</v>
      </c>
      <c r="E185" s="35"/>
      <c r="F185" s="125">
        <f>F186</f>
        <v>1197.44</v>
      </c>
    </row>
    <row r="186" spans="1:6" ht="25.5" customHeight="1">
      <c r="A186" s="39"/>
      <c r="B186" s="34" t="s">
        <v>77</v>
      </c>
      <c r="C186" s="36" t="s">
        <v>204</v>
      </c>
      <c r="D186" s="35" t="s">
        <v>78</v>
      </c>
      <c r="E186" s="35"/>
      <c r="F186" s="125">
        <f>F187</f>
        <v>1197.44</v>
      </c>
    </row>
    <row r="187" spans="1:6" ht="12.75">
      <c r="A187" s="39"/>
      <c r="B187" s="65" t="s">
        <v>199</v>
      </c>
      <c r="C187" s="36" t="s">
        <v>204</v>
      </c>
      <c r="D187" s="35" t="s">
        <v>78</v>
      </c>
      <c r="E187" s="35" t="s">
        <v>200</v>
      </c>
      <c r="F187" s="125">
        <f>3000-1000-450-346.26-6.3</f>
        <v>1197.44</v>
      </c>
    </row>
    <row r="188" spans="1:6" ht="12.75">
      <c r="A188" s="39"/>
      <c r="B188" s="65" t="s">
        <v>127</v>
      </c>
      <c r="C188" s="36" t="s">
        <v>204</v>
      </c>
      <c r="D188" s="35" t="s">
        <v>128</v>
      </c>
      <c r="E188" s="35"/>
      <c r="F188" s="125">
        <f>F189</f>
        <v>6.3</v>
      </c>
    </row>
    <row r="189" spans="1:6" ht="12.75">
      <c r="A189" s="39"/>
      <c r="B189" s="65" t="s">
        <v>312</v>
      </c>
      <c r="C189" s="36" t="s">
        <v>204</v>
      </c>
      <c r="D189" s="35" t="s">
        <v>313</v>
      </c>
      <c r="E189" s="35"/>
      <c r="F189" s="125">
        <f>F190</f>
        <v>6.3</v>
      </c>
    </row>
    <row r="190" spans="1:6" ht="12.75">
      <c r="A190" s="39"/>
      <c r="B190" s="65" t="s">
        <v>199</v>
      </c>
      <c r="C190" s="36" t="s">
        <v>204</v>
      </c>
      <c r="D190" s="35" t="s">
        <v>313</v>
      </c>
      <c r="E190" s="35" t="s">
        <v>200</v>
      </c>
      <c r="F190" s="125">
        <v>6.3</v>
      </c>
    </row>
    <row r="191" spans="1:6" ht="25.5" hidden="1">
      <c r="A191" s="39"/>
      <c r="B191" s="39" t="s">
        <v>450</v>
      </c>
      <c r="C191" s="36" t="s">
        <v>480</v>
      </c>
      <c r="D191" s="35"/>
      <c r="E191" s="35"/>
      <c r="F191" s="125">
        <f>F192</f>
        <v>0</v>
      </c>
    </row>
    <row r="192" spans="1:6" ht="12.75" hidden="1">
      <c r="A192" s="39"/>
      <c r="B192" s="65" t="s">
        <v>127</v>
      </c>
      <c r="C192" s="36" t="s">
        <v>480</v>
      </c>
      <c r="D192" s="35" t="s">
        <v>128</v>
      </c>
      <c r="E192" s="35"/>
      <c r="F192" s="125">
        <f>F193</f>
        <v>0</v>
      </c>
    </row>
    <row r="193" spans="1:6" ht="38.25" hidden="1">
      <c r="A193" s="39"/>
      <c r="B193" s="65" t="s">
        <v>202</v>
      </c>
      <c r="C193" s="36" t="s">
        <v>480</v>
      </c>
      <c r="D193" s="35" t="s">
        <v>26</v>
      </c>
      <c r="E193" s="35"/>
      <c r="F193" s="125">
        <f>F194</f>
        <v>0</v>
      </c>
    </row>
    <row r="194" spans="1:6" ht="12.75" hidden="1">
      <c r="A194" s="39"/>
      <c r="B194" s="65" t="s">
        <v>199</v>
      </c>
      <c r="C194" s="36" t="s">
        <v>480</v>
      </c>
      <c r="D194" s="35" t="s">
        <v>26</v>
      </c>
      <c r="E194" s="35" t="s">
        <v>200</v>
      </c>
      <c r="F194" s="125">
        <v>0</v>
      </c>
    </row>
    <row r="195" spans="1:6" ht="38.25">
      <c r="A195" s="39"/>
      <c r="B195" s="39" t="s">
        <v>197</v>
      </c>
      <c r="C195" s="36" t="s">
        <v>481</v>
      </c>
      <c r="D195" s="35"/>
      <c r="E195" s="35"/>
      <c r="F195" s="125">
        <f>F196</f>
        <v>9171</v>
      </c>
    </row>
    <row r="196" spans="1:6" ht="25.5">
      <c r="A196" s="39"/>
      <c r="B196" s="39" t="s">
        <v>90</v>
      </c>
      <c r="C196" s="36" t="s">
        <v>481</v>
      </c>
      <c r="D196" s="36">
        <v>400</v>
      </c>
      <c r="E196" s="35"/>
      <c r="F196" s="125">
        <f>F197</f>
        <v>9171</v>
      </c>
    </row>
    <row r="197" spans="1:6" ht="12.75">
      <c r="A197" s="39"/>
      <c r="B197" s="63" t="s">
        <v>91</v>
      </c>
      <c r="C197" s="36" t="s">
        <v>481</v>
      </c>
      <c r="D197" s="36">
        <v>410</v>
      </c>
      <c r="E197" s="35"/>
      <c r="F197" s="125">
        <f>F198</f>
        <v>9171</v>
      </c>
    </row>
    <row r="198" spans="1:6" ht="12.75" customHeight="1">
      <c r="A198" s="39"/>
      <c r="B198" s="65" t="s">
        <v>199</v>
      </c>
      <c r="C198" s="36" t="s">
        <v>481</v>
      </c>
      <c r="D198" s="36">
        <v>410</v>
      </c>
      <c r="E198" s="35" t="s">
        <v>200</v>
      </c>
      <c r="F198" s="125">
        <f>7093-7093+6886+46+161+2078</f>
        <v>9171</v>
      </c>
    </row>
    <row r="199" spans="1:6" ht="25.5" customHeight="1">
      <c r="A199" s="39"/>
      <c r="B199" s="65" t="s">
        <v>450</v>
      </c>
      <c r="C199" s="36" t="s">
        <v>449</v>
      </c>
      <c r="D199" s="36"/>
      <c r="E199" s="35"/>
      <c r="F199" s="125">
        <f>F200</f>
        <v>94</v>
      </c>
    </row>
    <row r="200" spans="1:6" ht="15" customHeight="1">
      <c r="A200" s="39"/>
      <c r="B200" s="65" t="s">
        <v>127</v>
      </c>
      <c r="C200" s="36" t="s">
        <v>449</v>
      </c>
      <c r="D200" s="36">
        <v>800</v>
      </c>
      <c r="E200" s="35"/>
      <c r="F200" s="125">
        <f>F201</f>
        <v>94</v>
      </c>
    </row>
    <row r="201" spans="1:6" ht="39.75" customHeight="1">
      <c r="A201" s="39"/>
      <c r="B201" s="65" t="s">
        <v>202</v>
      </c>
      <c r="C201" s="36" t="s">
        <v>449</v>
      </c>
      <c r="D201" s="36">
        <v>810</v>
      </c>
      <c r="E201" s="35"/>
      <c r="F201" s="125">
        <f>F202</f>
        <v>94</v>
      </c>
    </row>
    <row r="202" spans="1:6" ht="15" customHeight="1">
      <c r="A202" s="39"/>
      <c r="B202" s="65" t="s">
        <v>199</v>
      </c>
      <c r="C202" s="36" t="s">
        <v>449</v>
      </c>
      <c r="D202" s="36">
        <v>810</v>
      </c>
      <c r="E202" s="35" t="s">
        <v>200</v>
      </c>
      <c r="F202" s="125">
        <v>94</v>
      </c>
    </row>
    <row r="203" spans="1:6" ht="25.5" customHeight="1">
      <c r="A203" s="39"/>
      <c r="B203" s="39" t="s">
        <v>197</v>
      </c>
      <c r="C203" s="36" t="s">
        <v>201</v>
      </c>
      <c r="D203" s="36"/>
      <c r="E203" s="35"/>
      <c r="F203" s="125">
        <f>F205</f>
        <v>2650.14</v>
      </c>
    </row>
    <row r="204" spans="1:6" ht="25.5" customHeight="1">
      <c r="A204" s="39"/>
      <c r="B204" s="39" t="s">
        <v>90</v>
      </c>
      <c r="C204" s="36" t="s">
        <v>201</v>
      </c>
      <c r="D204" s="36">
        <v>400</v>
      </c>
      <c r="E204" s="35"/>
      <c r="F204" s="125">
        <f>F205</f>
        <v>2650.14</v>
      </c>
    </row>
    <row r="205" spans="1:6" ht="12.75" customHeight="1">
      <c r="A205" s="39"/>
      <c r="B205" s="63" t="s">
        <v>91</v>
      </c>
      <c r="C205" s="36" t="s">
        <v>201</v>
      </c>
      <c r="D205" s="36">
        <v>410</v>
      </c>
      <c r="E205" s="36"/>
      <c r="F205" s="125">
        <f>F206</f>
        <v>2650.14</v>
      </c>
    </row>
    <row r="206" spans="1:6" ht="12.75" customHeight="1">
      <c r="A206" s="39"/>
      <c r="B206" s="65" t="s">
        <v>199</v>
      </c>
      <c r="C206" s="36" t="s">
        <v>201</v>
      </c>
      <c r="D206" s="36">
        <v>410</v>
      </c>
      <c r="E206" s="35" t="s">
        <v>200</v>
      </c>
      <c r="F206" s="125">
        <f>2470.14+180</f>
        <v>2650.14</v>
      </c>
    </row>
    <row r="207" spans="1:6" ht="25.5">
      <c r="A207" s="126"/>
      <c r="B207" s="126" t="s">
        <v>205</v>
      </c>
      <c r="C207" s="128" t="s">
        <v>206</v>
      </c>
      <c r="D207" s="128"/>
      <c r="E207" s="128"/>
      <c r="F207" s="137">
        <f>F208</f>
        <v>19174</v>
      </c>
    </row>
    <row r="208" spans="1:6" ht="12.75">
      <c r="A208" s="130"/>
      <c r="B208" s="130" t="s">
        <v>207</v>
      </c>
      <c r="C208" s="131" t="s">
        <v>208</v>
      </c>
      <c r="D208" s="131"/>
      <c r="E208" s="131"/>
      <c r="F208" s="138">
        <f>F209+F216+F220+F224+F228+F232</f>
        <v>19174</v>
      </c>
    </row>
    <row r="209" spans="1:6" ht="25.5" hidden="1">
      <c r="A209" s="39"/>
      <c r="B209" s="34" t="s">
        <v>209</v>
      </c>
      <c r="C209" s="36" t="s">
        <v>210</v>
      </c>
      <c r="D209" s="35"/>
      <c r="E209" s="35"/>
      <c r="F209" s="125">
        <f>F210+F213</f>
        <v>0</v>
      </c>
    </row>
    <row r="210" spans="1:6" ht="25.5" hidden="1">
      <c r="A210" s="39"/>
      <c r="B210" s="59" t="s">
        <v>76</v>
      </c>
      <c r="C210" s="36" t="s">
        <v>210</v>
      </c>
      <c r="D210" s="35" t="s">
        <v>104</v>
      </c>
      <c r="E210" s="35"/>
      <c r="F210" s="125">
        <f>F211</f>
        <v>0</v>
      </c>
    </row>
    <row r="211" spans="1:6" ht="25.5" hidden="1">
      <c r="A211" s="39"/>
      <c r="B211" s="34" t="s">
        <v>77</v>
      </c>
      <c r="C211" s="36" t="s">
        <v>210</v>
      </c>
      <c r="D211" s="35" t="s">
        <v>78</v>
      </c>
      <c r="E211" s="35"/>
      <c r="F211" s="125">
        <f>F212</f>
        <v>0</v>
      </c>
    </row>
    <row r="212" spans="1:6" ht="12.75" hidden="1">
      <c r="A212" s="39"/>
      <c r="B212" s="65" t="s">
        <v>199</v>
      </c>
      <c r="C212" s="36" t="s">
        <v>210</v>
      </c>
      <c r="D212" s="35" t="s">
        <v>78</v>
      </c>
      <c r="E212" s="35" t="s">
        <v>200</v>
      </c>
      <c r="F212" s="125">
        <f>500-500</f>
        <v>0</v>
      </c>
    </row>
    <row r="213" spans="1:6" ht="25.5" hidden="1">
      <c r="A213" s="39"/>
      <c r="B213" s="65" t="s">
        <v>90</v>
      </c>
      <c r="C213" s="36" t="s">
        <v>210</v>
      </c>
      <c r="D213" s="35" t="s">
        <v>97</v>
      </c>
      <c r="E213" s="35"/>
      <c r="F213" s="125">
        <f>F214</f>
        <v>0</v>
      </c>
    </row>
    <row r="214" spans="1:6" ht="12.75" hidden="1">
      <c r="A214" s="39"/>
      <c r="B214" s="65" t="s">
        <v>91</v>
      </c>
      <c r="C214" s="36" t="s">
        <v>210</v>
      </c>
      <c r="D214" s="35" t="s">
        <v>92</v>
      </c>
      <c r="E214" s="35"/>
      <c r="F214" s="125">
        <f>F215</f>
        <v>0</v>
      </c>
    </row>
    <row r="215" spans="1:6" ht="12.75" hidden="1">
      <c r="A215" s="39"/>
      <c r="B215" s="65" t="s">
        <v>199</v>
      </c>
      <c r="C215" s="36" t="s">
        <v>210</v>
      </c>
      <c r="D215" s="35" t="s">
        <v>92</v>
      </c>
      <c r="E215" s="35" t="s">
        <v>200</v>
      </c>
      <c r="F215" s="125">
        <v>0</v>
      </c>
    </row>
    <row r="216" spans="1:6" ht="25.5">
      <c r="A216" s="39"/>
      <c r="B216" s="34" t="s">
        <v>211</v>
      </c>
      <c r="C216" s="36" t="s">
        <v>212</v>
      </c>
      <c r="D216" s="35"/>
      <c r="E216" s="35"/>
      <c r="F216" s="125">
        <f>F218</f>
        <v>200</v>
      </c>
    </row>
    <row r="217" spans="1:6" ht="25.5">
      <c r="A217" s="39"/>
      <c r="B217" s="59" t="s">
        <v>76</v>
      </c>
      <c r="C217" s="36" t="s">
        <v>212</v>
      </c>
      <c r="D217" s="35" t="s">
        <v>104</v>
      </c>
      <c r="E217" s="35"/>
      <c r="F217" s="125">
        <f>F218</f>
        <v>200</v>
      </c>
    </row>
    <row r="218" spans="1:6" ht="25.5">
      <c r="A218" s="39"/>
      <c r="B218" s="34" t="s">
        <v>77</v>
      </c>
      <c r="C218" s="36" t="s">
        <v>212</v>
      </c>
      <c r="D218" s="35" t="s">
        <v>78</v>
      </c>
      <c r="E218" s="35"/>
      <c r="F218" s="125">
        <f>F219</f>
        <v>200</v>
      </c>
    </row>
    <row r="219" spans="1:6" ht="12.75">
      <c r="A219" s="39"/>
      <c r="B219" s="65" t="s">
        <v>199</v>
      </c>
      <c r="C219" s="36" t="s">
        <v>212</v>
      </c>
      <c r="D219" s="35" t="s">
        <v>78</v>
      </c>
      <c r="E219" s="35" t="s">
        <v>200</v>
      </c>
      <c r="F219" s="125">
        <f>1000-500-300</f>
        <v>200</v>
      </c>
    </row>
    <row r="220" spans="1:6" ht="39" customHeight="1">
      <c r="A220" s="39"/>
      <c r="B220" s="34" t="s">
        <v>494</v>
      </c>
      <c r="C220" s="36" t="s">
        <v>493</v>
      </c>
      <c r="D220" s="35"/>
      <c r="E220" s="35"/>
      <c r="F220" s="125">
        <f>F221</f>
        <v>18389</v>
      </c>
    </row>
    <row r="221" spans="1:6" ht="25.5">
      <c r="A221" s="39"/>
      <c r="B221" s="65" t="s">
        <v>90</v>
      </c>
      <c r="C221" s="36" t="s">
        <v>493</v>
      </c>
      <c r="D221" s="35" t="s">
        <v>97</v>
      </c>
      <c r="E221" s="35"/>
      <c r="F221" s="125">
        <f>F222</f>
        <v>18389</v>
      </c>
    </row>
    <row r="222" spans="1:6" ht="12.75">
      <c r="A222" s="39"/>
      <c r="B222" s="65" t="s">
        <v>91</v>
      </c>
      <c r="C222" s="36" t="s">
        <v>493</v>
      </c>
      <c r="D222" s="35" t="s">
        <v>92</v>
      </c>
      <c r="E222" s="35"/>
      <c r="F222" s="125">
        <f>F223</f>
        <v>18389</v>
      </c>
    </row>
    <row r="223" spans="1:6" ht="12.75">
      <c r="A223" s="39"/>
      <c r="B223" s="65" t="s">
        <v>199</v>
      </c>
      <c r="C223" s="36" t="s">
        <v>493</v>
      </c>
      <c r="D223" s="35" t="s">
        <v>92</v>
      </c>
      <c r="E223" s="35" t="s">
        <v>200</v>
      </c>
      <c r="F223" s="125">
        <f>7110.88-7110.88+1500+1500+4000+3500+6000+1889</f>
        <v>18389</v>
      </c>
    </row>
    <row r="224" spans="1:6" ht="38.25" hidden="1">
      <c r="A224" s="39"/>
      <c r="B224" s="34" t="s">
        <v>453</v>
      </c>
      <c r="C224" s="36" t="s">
        <v>457</v>
      </c>
      <c r="D224" s="35"/>
      <c r="E224" s="35"/>
      <c r="F224" s="125">
        <f>F225</f>
        <v>0</v>
      </c>
    </row>
    <row r="225" spans="1:6" ht="25.5" hidden="1">
      <c r="A225" s="39"/>
      <c r="B225" s="59" t="s">
        <v>76</v>
      </c>
      <c r="C225" s="36" t="s">
        <v>457</v>
      </c>
      <c r="D225" s="35" t="s">
        <v>104</v>
      </c>
      <c r="E225" s="35"/>
      <c r="F225" s="125">
        <f>F226</f>
        <v>0</v>
      </c>
    </row>
    <row r="226" spans="1:6" ht="25.5" hidden="1">
      <c r="A226" s="39"/>
      <c r="B226" s="34" t="s">
        <v>77</v>
      </c>
      <c r="C226" s="36" t="s">
        <v>457</v>
      </c>
      <c r="D226" s="35" t="s">
        <v>78</v>
      </c>
      <c r="E226" s="35"/>
      <c r="F226" s="125">
        <f>F227</f>
        <v>0</v>
      </c>
    </row>
    <row r="227" spans="1:6" s="107" customFormat="1" ht="14.25" hidden="1">
      <c r="A227" s="39"/>
      <c r="B227" s="65" t="s">
        <v>199</v>
      </c>
      <c r="C227" s="36" t="s">
        <v>457</v>
      </c>
      <c r="D227" s="35" t="s">
        <v>78</v>
      </c>
      <c r="E227" s="35" t="s">
        <v>200</v>
      </c>
      <c r="F227" s="125">
        <v>0</v>
      </c>
    </row>
    <row r="228" spans="1:6" s="107" customFormat="1" ht="25.5">
      <c r="A228" s="39"/>
      <c r="B228" s="34" t="s">
        <v>209</v>
      </c>
      <c r="C228" s="36" t="s">
        <v>451</v>
      </c>
      <c r="D228" s="35"/>
      <c r="E228" s="35"/>
      <c r="F228" s="125">
        <f>F229</f>
        <v>585.0000000000001</v>
      </c>
    </row>
    <row r="229" spans="1:6" s="107" customFormat="1" ht="25.5">
      <c r="A229" s="39"/>
      <c r="B229" s="65" t="s">
        <v>90</v>
      </c>
      <c r="C229" s="36" t="s">
        <v>451</v>
      </c>
      <c r="D229" s="35" t="s">
        <v>97</v>
      </c>
      <c r="E229" s="35"/>
      <c r="F229" s="125">
        <f>F230</f>
        <v>585.0000000000001</v>
      </c>
    </row>
    <row r="230" spans="1:6" s="107" customFormat="1" ht="12.75" customHeight="1">
      <c r="A230" s="39"/>
      <c r="B230" s="65" t="s">
        <v>91</v>
      </c>
      <c r="C230" s="36" t="s">
        <v>451</v>
      </c>
      <c r="D230" s="35" t="s">
        <v>92</v>
      </c>
      <c r="E230" s="35"/>
      <c r="F230" s="125">
        <f>F231</f>
        <v>585.0000000000001</v>
      </c>
    </row>
    <row r="231" spans="1:6" s="107" customFormat="1" ht="12.75" customHeight="1">
      <c r="A231" s="39"/>
      <c r="B231" s="65" t="s">
        <v>199</v>
      </c>
      <c r="C231" s="36" t="s">
        <v>451</v>
      </c>
      <c r="D231" s="35" t="s">
        <v>92</v>
      </c>
      <c r="E231" s="35" t="s">
        <v>200</v>
      </c>
      <c r="F231" s="125">
        <f>213.33+25.41+102.84+198.84+44.58</f>
        <v>585.0000000000001</v>
      </c>
    </row>
    <row r="232" spans="1:6" s="107" customFormat="1" ht="26.25" customHeight="1" hidden="1">
      <c r="A232" s="39"/>
      <c r="B232" s="34" t="s">
        <v>453</v>
      </c>
      <c r="C232" s="36" t="s">
        <v>452</v>
      </c>
      <c r="D232" s="35"/>
      <c r="E232" s="35"/>
      <c r="F232" s="125">
        <f>F233</f>
        <v>0</v>
      </c>
    </row>
    <row r="233" spans="1:6" s="107" customFormat="1" ht="25.5" hidden="1">
      <c r="A233" s="39"/>
      <c r="B233" s="59" t="s">
        <v>76</v>
      </c>
      <c r="C233" s="36" t="s">
        <v>452</v>
      </c>
      <c r="D233" s="35" t="s">
        <v>104</v>
      </c>
      <c r="E233" s="35"/>
      <c r="F233" s="125">
        <f>F234</f>
        <v>0</v>
      </c>
    </row>
    <row r="234" spans="1:6" s="107" customFormat="1" ht="25.5" hidden="1">
      <c r="A234" s="39"/>
      <c r="B234" s="34" t="s">
        <v>77</v>
      </c>
      <c r="C234" s="36" t="s">
        <v>452</v>
      </c>
      <c r="D234" s="35" t="s">
        <v>78</v>
      </c>
      <c r="E234" s="35"/>
      <c r="F234" s="125">
        <f>F235</f>
        <v>0</v>
      </c>
    </row>
    <row r="235" spans="1:6" s="107" customFormat="1" ht="14.25" hidden="1">
      <c r="A235" s="39"/>
      <c r="B235" s="65" t="s">
        <v>199</v>
      </c>
      <c r="C235" s="36" t="s">
        <v>452</v>
      </c>
      <c r="D235" s="35" t="s">
        <v>78</v>
      </c>
      <c r="E235" s="35" t="s">
        <v>200</v>
      </c>
      <c r="F235" s="125">
        <v>0</v>
      </c>
    </row>
    <row r="236" spans="1:6" s="107" customFormat="1" ht="12.75" customHeight="1">
      <c r="A236" s="224"/>
      <c r="B236" s="225" t="s">
        <v>501</v>
      </c>
      <c r="C236" s="226" t="s">
        <v>506</v>
      </c>
      <c r="D236" s="227"/>
      <c r="E236" s="227"/>
      <c r="F236" s="228">
        <f>F237</f>
        <v>200</v>
      </c>
    </row>
    <row r="237" spans="1:6" s="107" customFormat="1" ht="12.75" customHeight="1">
      <c r="A237" s="229"/>
      <c r="B237" s="230" t="s">
        <v>502</v>
      </c>
      <c r="C237" s="231" t="s">
        <v>505</v>
      </c>
      <c r="D237" s="200"/>
      <c r="E237" s="200"/>
      <c r="F237" s="201">
        <f>F238</f>
        <v>200</v>
      </c>
    </row>
    <row r="238" spans="1:6" s="107" customFormat="1" ht="25.5">
      <c r="A238" s="39"/>
      <c r="B238" s="34" t="s">
        <v>503</v>
      </c>
      <c r="C238" s="36" t="s">
        <v>504</v>
      </c>
      <c r="D238" s="35"/>
      <c r="E238" s="35"/>
      <c r="F238" s="125">
        <f>F239</f>
        <v>200</v>
      </c>
    </row>
    <row r="239" spans="1:6" s="107" customFormat="1" ht="25.5">
      <c r="A239" s="39"/>
      <c r="B239" s="59" t="s">
        <v>76</v>
      </c>
      <c r="C239" s="36" t="s">
        <v>504</v>
      </c>
      <c r="D239" s="35" t="s">
        <v>104</v>
      </c>
      <c r="E239" s="35"/>
      <c r="F239" s="125">
        <f>F240</f>
        <v>200</v>
      </c>
    </row>
    <row r="240" spans="1:6" s="107" customFormat="1" ht="25.5">
      <c r="A240" s="39"/>
      <c r="B240" s="34" t="s">
        <v>77</v>
      </c>
      <c r="C240" s="36" t="s">
        <v>504</v>
      </c>
      <c r="D240" s="35" t="s">
        <v>78</v>
      </c>
      <c r="E240" s="35"/>
      <c r="F240" s="125">
        <f>F241</f>
        <v>200</v>
      </c>
    </row>
    <row r="241" spans="1:6" s="107" customFormat="1" ht="12.75" customHeight="1">
      <c r="A241" s="39"/>
      <c r="B241" s="65" t="s">
        <v>199</v>
      </c>
      <c r="C241" s="36" t="s">
        <v>504</v>
      </c>
      <c r="D241" s="35" t="s">
        <v>78</v>
      </c>
      <c r="E241" s="35" t="s">
        <v>200</v>
      </c>
      <c r="F241" s="125">
        <f>1300-500-300-300</f>
        <v>200</v>
      </c>
    </row>
    <row r="242" spans="1:6" s="108" customFormat="1" ht="25.5" customHeight="1">
      <c r="A242" s="126"/>
      <c r="B242" s="126" t="s">
        <v>213</v>
      </c>
      <c r="C242" s="128" t="s">
        <v>214</v>
      </c>
      <c r="D242" s="127"/>
      <c r="E242" s="127"/>
      <c r="F242" s="137">
        <f>F243</f>
        <v>9920</v>
      </c>
    </row>
    <row r="243" spans="1:6" s="108" customFormat="1" ht="12.75" customHeight="1">
      <c r="A243" s="130"/>
      <c r="B243" s="130" t="s">
        <v>215</v>
      </c>
      <c r="C243" s="131" t="s">
        <v>216</v>
      </c>
      <c r="D243" s="121"/>
      <c r="E243" s="121"/>
      <c r="F243" s="138">
        <f>F244+F248+F252</f>
        <v>9920</v>
      </c>
    </row>
    <row r="244" spans="1:6" ht="12.75" customHeight="1">
      <c r="A244" s="39"/>
      <c r="B244" s="39" t="s">
        <v>217</v>
      </c>
      <c r="C244" s="36" t="s">
        <v>218</v>
      </c>
      <c r="D244" s="35"/>
      <c r="E244" s="35"/>
      <c r="F244" s="125">
        <f aca="true" t="shared" si="2" ref="F244:F250">F245</f>
        <v>9920</v>
      </c>
    </row>
    <row r="245" spans="1:6" ht="25.5">
      <c r="A245" s="39"/>
      <c r="B245" s="59" t="s">
        <v>76</v>
      </c>
      <c r="C245" s="36" t="s">
        <v>218</v>
      </c>
      <c r="D245" s="35" t="s">
        <v>104</v>
      </c>
      <c r="E245" s="35"/>
      <c r="F245" s="125">
        <f t="shared" si="2"/>
        <v>9920</v>
      </c>
    </row>
    <row r="246" spans="1:6" ht="25.5">
      <c r="A246" s="39"/>
      <c r="B246" s="34" t="s">
        <v>77</v>
      </c>
      <c r="C246" s="36" t="s">
        <v>218</v>
      </c>
      <c r="D246" s="35" t="s">
        <v>78</v>
      </c>
      <c r="E246" s="35"/>
      <c r="F246" s="125">
        <f t="shared" si="2"/>
        <v>9920</v>
      </c>
    </row>
    <row r="247" spans="1:6" s="107" customFormat="1" ht="12.75" customHeight="1">
      <c r="A247" s="39"/>
      <c r="B247" s="34" t="s">
        <v>190</v>
      </c>
      <c r="C247" s="36" t="s">
        <v>218</v>
      </c>
      <c r="D247" s="35" t="s">
        <v>78</v>
      </c>
      <c r="E247" s="35" t="s">
        <v>191</v>
      </c>
      <c r="F247" s="125">
        <f>11450-350-1000-180</f>
        <v>9920</v>
      </c>
    </row>
    <row r="248" spans="1:6" s="107" customFormat="1" ht="42" customHeight="1" hidden="1">
      <c r="A248" s="39"/>
      <c r="B248" s="67" t="s">
        <v>221</v>
      </c>
      <c r="C248" s="36" t="s">
        <v>222</v>
      </c>
      <c r="D248" s="35"/>
      <c r="E248" s="35"/>
      <c r="F248" s="125">
        <f t="shared" si="2"/>
        <v>0</v>
      </c>
    </row>
    <row r="249" spans="1:6" s="107" customFormat="1" ht="25.5" hidden="1">
      <c r="A249" s="39"/>
      <c r="B249" s="59" t="s">
        <v>76</v>
      </c>
      <c r="C249" s="36" t="s">
        <v>222</v>
      </c>
      <c r="D249" s="35" t="s">
        <v>104</v>
      </c>
      <c r="E249" s="35"/>
      <c r="F249" s="125">
        <f t="shared" si="2"/>
        <v>0</v>
      </c>
    </row>
    <row r="250" spans="1:6" s="107" customFormat="1" ht="25.5" hidden="1">
      <c r="A250" s="39"/>
      <c r="B250" s="34" t="s">
        <v>77</v>
      </c>
      <c r="C250" s="36" t="s">
        <v>222</v>
      </c>
      <c r="D250" s="35" t="s">
        <v>78</v>
      </c>
      <c r="E250" s="35"/>
      <c r="F250" s="125">
        <f t="shared" si="2"/>
        <v>0</v>
      </c>
    </row>
    <row r="251" spans="1:6" s="107" customFormat="1" ht="14.25" hidden="1">
      <c r="A251" s="39"/>
      <c r="B251" s="34" t="s">
        <v>190</v>
      </c>
      <c r="C251" s="36" t="s">
        <v>222</v>
      </c>
      <c r="D251" s="35" t="s">
        <v>78</v>
      </c>
      <c r="E251" s="35" t="s">
        <v>191</v>
      </c>
      <c r="F251" s="125">
        <v>0</v>
      </c>
    </row>
    <row r="252" spans="1:6" s="107" customFormat="1" ht="36.75" customHeight="1" hidden="1">
      <c r="A252" s="39"/>
      <c r="B252" s="67" t="s">
        <v>219</v>
      </c>
      <c r="C252" s="36" t="s">
        <v>220</v>
      </c>
      <c r="D252" s="35"/>
      <c r="E252" s="35"/>
      <c r="F252" s="125">
        <f>F253</f>
        <v>0</v>
      </c>
    </row>
    <row r="253" spans="1:6" s="107" customFormat="1" ht="25.5" customHeight="1" hidden="1">
      <c r="A253" s="39"/>
      <c r="B253" s="59" t="s">
        <v>76</v>
      </c>
      <c r="C253" s="36" t="s">
        <v>220</v>
      </c>
      <c r="D253" s="35" t="s">
        <v>104</v>
      </c>
      <c r="E253" s="35"/>
      <c r="F253" s="125">
        <f>F254</f>
        <v>0</v>
      </c>
    </row>
    <row r="254" spans="1:6" s="107" customFormat="1" ht="24" customHeight="1" hidden="1">
      <c r="A254" s="39"/>
      <c r="B254" s="34" t="s">
        <v>77</v>
      </c>
      <c r="C254" s="36" t="s">
        <v>220</v>
      </c>
      <c r="D254" s="35" t="s">
        <v>78</v>
      </c>
      <c r="E254" s="35"/>
      <c r="F254" s="125">
        <f>F255</f>
        <v>0</v>
      </c>
    </row>
    <row r="255" spans="1:6" s="107" customFormat="1" ht="12" customHeight="1" hidden="1">
      <c r="A255" s="39"/>
      <c r="B255" s="34" t="s">
        <v>190</v>
      </c>
      <c r="C255" s="36" t="s">
        <v>220</v>
      </c>
      <c r="D255" s="35" t="s">
        <v>78</v>
      </c>
      <c r="E255" s="35" t="s">
        <v>191</v>
      </c>
      <c r="F255" s="125">
        <v>0</v>
      </c>
    </row>
    <row r="256" spans="1:6" s="107" customFormat="1" ht="54" customHeight="1">
      <c r="A256" s="114">
        <v>8</v>
      </c>
      <c r="B256" s="269" t="s">
        <v>570</v>
      </c>
      <c r="C256" s="272" t="s">
        <v>575</v>
      </c>
      <c r="D256" s="270"/>
      <c r="E256" s="270"/>
      <c r="F256" s="271">
        <f>F257</f>
        <v>2461.5</v>
      </c>
    </row>
    <row r="257" spans="1:6" s="107" customFormat="1" ht="25.5" customHeight="1">
      <c r="A257" s="229"/>
      <c r="B257" s="199" t="s">
        <v>571</v>
      </c>
      <c r="C257" s="231" t="s">
        <v>574</v>
      </c>
      <c r="D257" s="200"/>
      <c r="E257" s="200"/>
      <c r="F257" s="201">
        <f>F258+F262</f>
        <v>2461.5</v>
      </c>
    </row>
    <row r="258" spans="1:6" s="107" customFormat="1" ht="54" customHeight="1">
      <c r="A258" s="39"/>
      <c r="B258" s="34" t="s">
        <v>580</v>
      </c>
      <c r="C258" s="36" t="s">
        <v>581</v>
      </c>
      <c r="D258" s="35"/>
      <c r="E258" s="35"/>
      <c r="F258" s="125">
        <f>F259</f>
        <v>2127.5</v>
      </c>
    </row>
    <row r="259" spans="1:6" s="107" customFormat="1" ht="25.5" customHeight="1">
      <c r="A259" s="39"/>
      <c r="B259" s="59" t="s">
        <v>76</v>
      </c>
      <c r="C259" s="36" t="s">
        <v>581</v>
      </c>
      <c r="D259" s="35" t="s">
        <v>104</v>
      </c>
      <c r="E259" s="35"/>
      <c r="F259" s="125">
        <f>F260</f>
        <v>2127.5</v>
      </c>
    </row>
    <row r="260" spans="1:6" s="107" customFormat="1" ht="25.5" customHeight="1">
      <c r="A260" s="39"/>
      <c r="B260" s="34" t="s">
        <v>77</v>
      </c>
      <c r="C260" s="36" t="s">
        <v>581</v>
      </c>
      <c r="D260" s="35" t="s">
        <v>78</v>
      </c>
      <c r="E260" s="35"/>
      <c r="F260" s="125">
        <f>F261</f>
        <v>2127.5</v>
      </c>
    </row>
    <row r="261" spans="1:6" s="107" customFormat="1" ht="12.75" customHeight="1">
      <c r="A261" s="39"/>
      <c r="B261" s="34" t="s">
        <v>190</v>
      </c>
      <c r="C261" s="36" t="s">
        <v>581</v>
      </c>
      <c r="D261" s="35" t="s">
        <v>78</v>
      </c>
      <c r="E261" s="35" t="s">
        <v>191</v>
      </c>
      <c r="F261" s="125">
        <v>2127.5</v>
      </c>
    </row>
    <row r="262" spans="1:6" s="107" customFormat="1" ht="54" customHeight="1">
      <c r="A262" s="39"/>
      <c r="B262" s="34" t="s">
        <v>572</v>
      </c>
      <c r="C262" s="36" t="s">
        <v>573</v>
      </c>
      <c r="D262" s="35"/>
      <c r="E262" s="35"/>
      <c r="F262" s="125">
        <f>F263</f>
        <v>334</v>
      </c>
    </row>
    <row r="263" spans="1:6" s="107" customFormat="1" ht="25.5" customHeight="1">
      <c r="A263" s="39"/>
      <c r="B263" s="59" t="s">
        <v>76</v>
      </c>
      <c r="C263" s="36" t="s">
        <v>573</v>
      </c>
      <c r="D263" s="35" t="s">
        <v>104</v>
      </c>
      <c r="E263" s="35"/>
      <c r="F263" s="125">
        <f>F264</f>
        <v>334</v>
      </c>
    </row>
    <row r="264" spans="1:6" s="107" customFormat="1" ht="25.5" customHeight="1">
      <c r="A264" s="39"/>
      <c r="B264" s="34" t="s">
        <v>77</v>
      </c>
      <c r="C264" s="36" t="s">
        <v>573</v>
      </c>
      <c r="D264" s="35" t="s">
        <v>78</v>
      </c>
      <c r="E264" s="35"/>
      <c r="F264" s="125">
        <f>F265</f>
        <v>334</v>
      </c>
    </row>
    <row r="265" spans="1:6" s="107" customFormat="1" ht="12.75" customHeight="1">
      <c r="A265" s="39"/>
      <c r="B265" s="34" t="s">
        <v>190</v>
      </c>
      <c r="C265" s="36" t="s">
        <v>573</v>
      </c>
      <c r="D265" s="35" t="s">
        <v>78</v>
      </c>
      <c r="E265" s="35" t="s">
        <v>191</v>
      </c>
      <c r="F265" s="125">
        <v>334</v>
      </c>
    </row>
    <row r="266" spans="1:6" ht="42" customHeight="1">
      <c r="A266" s="114">
        <v>9</v>
      </c>
      <c r="B266" s="268" t="s">
        <v>154</v>
      </c>
      <c r="C266" s="116" t="s">
        <v>223</v>
      </c>
      <c r="D266" s="133"/>
      <c r="E266" s="133"/>
      <c r="F266" s="118">
        <f>F267</f>
        <v>900</v>
      </c>
    </row>
    <row r="267" spans="1:6" ht="25.5">
      <c r="A267" s="119"/>
      <c r="B267" s="134" t="s">
        <v>224</v>
      </c>
      <c r="C267" s="121" t="s">
        <v>225</v>
      </c>
      <c r="D267" s="121"/>
      <c r="E267" s="121"/>
      <c r="F267" s="123">
        <f>F268+F273</f>
        <v>900</v>
      </c>
    </row>
    <row r="268" spans="1:6" s="107" customFormat="1" ht="12.75" customHeight="1">
      <c r="A268" s="39"/>
      <c r="B268" s="34" t="s">
        <v>226</v>
      </c>
      <c r="C268" s="35" t="s">
        <v>227</v>
      </c>
      <c r="D268" s="35"/>
      <c r="E268" s="35"/>
      <c r="F268" s="125">
        <f>F271+F272</f>
        <v>400</v>
      </c>
    </row>
    <row r="269" spans="1:6" s="107" customFormat="1" ht="25.5" customHeight="1">
      <c r="A269" s="39"/>
      <c r="B269" s="59" t="s">
        <v>76</v>
      </c>
      <c r="C269" s="35" t="s">
        <v>227</v>
      </c>
      <c r="D269" s="35" t="s">
        <v>104</v>
      </c>
      <c r="E269" s="35"/>
      <c r="F269" s="125">
        <f>F270</f>
        <v>400</v>
      </c>
    </row>
    <row r="270" spans="1:6" s="107" customFormat="1" ht="25.5">
      <c r="A270" s="39"/>
      <c r="B270" s="34" t="s">
        <v>77</v>
      </c>
      <c r="C270" s="35" t="s">
        <v>227</v>
      </c>
      <c r="D270" s="35" t="s">
        <v>78</v>
      </c>
      <c r="E270" s="35"/>
      <c r="F270" s="125">
        <f>F271+F272</f>
        <v>400</v>
      </c>
    </row>
    <row r="271" spans="1:6" s="107" customFormat="1" ht="12.75" customHeight="1">
      <c r="A271" s="39"/>
      <c r="B271" s="34" t="s">
        <v>228</v>
      </c>
      <c r="C271" s="35" t="s">
        <v>227</v>
      </c>
      <c r="D271" s="35" t="s">
        <v>78</v>
      </c>
      <c r="E271" s="35" t="s">
        <v>229</v>
      </c>
      <c r="F271" s="125">
        <f>700-600</f>
        <v>100</v>
      </c>
    </row>
    <row r="272" spans="1:6" s="107" customFormat="1" ht="12" customHeight="1">
      <c r="A272" s="39"/>
      <c r="B272" s="34" t="s">
        <v>190</v>
      </c>
      <c r="C272" s="35" t="s">
        <v>227</v>
      </c>
      <c r="D272" s="35" t="s">
        <v>78</v>
      </c>
      <c r="E272" s="35" t="s">
        <v>191</v>
      </c>
      <c r="F272" s="125">
        <v>300</v>
      </c>
    </row>
    <row r="273" spans="1:6" s="107" customFormat="1" ht="25.5" customHeight="1">
      <c r="A273" s="39"/>
      <c r="B273" s="34" t="s">
        <v>230</v>
      </c>
      <c r="C273" s="35" t="s">
        <v>231</v>
      </c>
      <c r="D273" s="35"/>
      <c r="E273" s="35"/>
      <c r="F273" s="125">
        <f>F274</f>
        <v>500</v>
      </c>
    </row>
    <row r="274" spans="1:6" s="107" customFormat="1" ht="25.5" customHeight="1">
      <c r="A274" s="39"/>
      <c r="B274" s="59" t="s">
        <v>76</v>
      </c>
      <c r="C274" s="35" t="s">
        <v>231</v>
      </c>
      <c r="D274" s="35" t="s">
        <v>104</v>
      </c>
      <c r="E274" s="35"/>
      <c r="F274" s="125">
        <f>F275</f>
        <v>500</v>
      </c>
    </row>
    <row r="275" spans="1:6" s="107" customFormat="1" ht="25.5" customHeight="1">
      <c r="A275" s="39"/>
      <c r="B275" s="34" t="s">
        <v>77</v>
      </c>
      <c r="C275" s="35" t="s">
        <v>231</v>
      </c>
      <c r="D275" s="35" t="s">
        <v>78</v>
      </c>
      <c r="E275" s="35"/>
      <c r="F275" s="125">
        <f>F276</f>
        <v>500</v>
      </c>
    </row>
    <row r="276" spans="1:6" s="107" customFormat="1" ht="12.75" customHeight="1">
      <c r="A276" s="39"/>
      <c r="B276" s="34" t="s">
        <v>228</v>
      </c>
      <c r="C276" s="35" t="s">
        <v>231</v>
      </c>
      <c r="D276" s="35" t="s">
        <v>78</v>
      </c>
      <c r="E276" s="35" t="s">
        <v>229</v>
      </c>
      <c r="F276" s="125">
        <v>500</v>
      </c>
    </row>
    <row r="277" spans="1:6" s="107" customFormat="1" ht="42" customHeight="1">
      <c r="A277" s="114">
        <v>10</v>
      </c>
      <c r="B277" s="267" t="s">
        <v>155</v>
      </c>
      <c r="C277" s="149" t="s">
        <v>232</v>
      </c>
      <c r="D277" s="133"/>
      <c r="E277" s="133"/>
      <c r="F277" s="118">
        <f>F278+F284+F290</f>
        <v>1615</v>
      </c>
    </row>
    <row r="278" spans="1:6" s="107" customFormat="1" ht="25.5">
      <c r="A278" s="126"/>
      <c r="B278" s="136" t="s">
        <v>233</v>
      </c>
      <c r="C278" s="150" t="s">
        <v>234</v>
      </c>
      <c r="D278" s="127"/>
      <c r="E278" s="127"/>
      <c r="F278" s="137">
        <f>F279</f>
        <v>1033</v>
      </c>
    </row>
    <row r="279" spans="1:6" s="107" customFormat="1" ht="25.5">
      <c r="A279" s="130"/>
      <c r="B279" s="134" t="s">
        <v>235</v>
      </c>
      <c r="C279" s="151" t="s">
        <v>236</v>
      </c>
      <c r="D279" s="121"/>
      <c r="E279" s="121"/>
      <c r="F279" s="138">
        <f>F280</f>
        <v>1033</v>
      </c>
    </row>
    <row r="280" spans="1:6" ht="25.5" customHeight="1">
      <c r="A280" s="141"/>
      <c r="B280" s="39" t="s">
        <v>237</v>
      </c>
      <c r="C280" s="41" t="s">
        <v>238</v>
      </c>
      <c r="D280" s="142"/>
      <c r="E280" s="142"/>
      <c r="F280" s="125">
        <f>F281</f>
        <v>1033</v>
      </c>
    </row>
    <row r="281" spans="1:6" ht="25.5">
      <c r="A281" s="141"/>
      <c r="B281" s="59" t="s">
        <v>76</v>
      </c>
      <c r="C281" s="41" t="s">
        <v>238</v>
      </c>
      <c r="D281" s="35" t="s">
        <v>104</v>
      </c>
      <c r="E281" s="142"/>
      <c r="F281" s="125">
        <f>F282</f>
        <v>1033</v>
      </c>
    </row>
    <row r="282" spans="1:6" ht="25.5">
      <c r="A282" s="39"/>
      <c r="B282" s="34" t="s">
        <v>77</v>
      </c>
      <c r="C282" s="41" t="s">
        <v>238</v>
      </c>
      <c r="D282" s="35" t="s">
        <v>78</v>
      </c>
      <c r="E282" s="35"/>
      <c r="F282" s="125">
        <f>F283</f>
        <v>1033</v>
      </c>
    </row>
    <row r="283" spans="1:6" ht="12.75">
      <c r="A283" s="39"/>
      <c r="B283" s="34" t="s">
        <v>239</v>
      </c>
      <c r="C283" s="41" t="s">
        <v>238</v>
      </c>
      <c r="D283" s="35" t="s">
        <v>78</v>
      </c>
      <c r="E283" s="35" t="s">
        <v>240</v>
      </c>
      <c r="F283" s="125">
        <f>730+303</f>
        <v>1033</v>
      </c>
    </row>
    <row r="284" spans="1:6" ht="12.75" customHeight="1">
      <c r="A284" s="126"/>
      <c r="B284" s="126" t="s">
        <v>241</v>
      </c>
      <c r="C284" s="127" t="s">
        <v>242</v>
      </c>
      <c r="D284" s="127"/>
      <c r="E284" s="127"/>
      <c r="F284" s="137">
        <f>F285</f>
        <v>582</v>
      </c>
    </row>
    <row r="285" spans="1:6" ht="25.5">
      <c r="A285" s="130"/>
      <c r="B285" s="130" t="s">
        <v>243</v>
      </c>
      <c r="C285" s="121" t="s">
        <v>244</v>
      </c>
      <c r="D285" s="121"/>
      <c r="E285" s="121"/>
      <c r="F285" s="138">
        <f aca="true" t="shared" si="3" ref="F285:F294">F286</f>
        <v>582</v>
      </c>
    </row>
    <row r="286" spans="1:6" ht="12.75">
      <c r="A286" s="39"/>
      <c r="B286" s="39" t="s">
        <v>245</v>
      </c>
      <c r="C286" s="35" t="s">
        <v>246</v>
      </c>
      <c r="D286" s="35"/>
      <c r="E286" s="35"/>
      <c r="F286" s="125">
        <f t="shared" si="3"/>
        <v>582</v>
      </c>
    </row>
    <row r="287" spans="1:6" ht="25.5">
      <c r="A287" s="39"/>
      <c r="B287" s="59" t="s">
        <v>76</v>
      </c>
      <c r="C287" s="35" t="s">
        <v>246</v>
      </c>
      <c r="D287" s="35" t="s">
        <v>104</v>
      </c>
      <c r="E287" s="35"/>
      <c r="F287" s="125">
        <f t="shared" si="3"/>
        <v>582</v>
      </c>
    </row>
    <row r="288" spans="1:6" ht="25.5">
      <c r="A288" s="39"/>
      <c r="B288" s="34" t="s">
        <v>77</v>
      </c>
      <c r="C288" s="35" t="s">
        <v>246</v>
      </c>
      <c r="D288" s="35" t="s">
        <v>78</v>
      </c>
      <c r="E288" s="35"/>
      <c r="F288" s="125">
        <f t="shared" si="3"/>
        <v>582</v>
      </c>
    </row>
    <row r="289" spans="1:6" ht="12.75">
      <c r="A289" s="39"/>
      <c r="B289" s="34" t="s">
        <v>93</v>
      </c>
      <c r="C289" s="35" t="s">
        <v>246</v>
      </c>
      <c r="D289" s="35" t="s">
        <v>78</v>
      </c>
      <c r="E289" s="35" t="s">
        <v>94</v>
      </c>
      <c r="F289" s="125">
        <f>1000-94-24-300</f>
        <v>582</v>
      </c>
    </row>
    <row r="290" spans="1:6" ht="38.25" hidden="1">
      <c r="A290" s="126"/>
      <c r="B290" s="126" t="s">
        <v>247</v>
      </c>
      <c r="C290" s="127" t="s">
        <v>248</v>
      </c>
      <c r="D290" s="127"/>
      <c r="E290" s="127"/>
      <c r="F290" s="137">
        <f t="shared" si="3"/>
        <v>0</v>
      </c>
    </row>
    <row r="291" spans="1:6" ht="25.5" hidden="1">
      <c r="A291" s="130"/>
      <c r="B291" s="130" t="s">
        <v>249</v>
      </c>
      <c r="C291" s="121" t="s">
        <v>250</v>
      </c>
      <c r="D291" s="121"/>
      <c r="E291" s="121"/>
      <c r="F291" s="138">
        <f t="shared" si="3"/>
        <v>0</v>
      </c>
    </row>
    <row r="292" spans="1:6" ht="12.75" hidden="1">
      <c r="A292" s="39"/>
      <c r="B292" s="39" t="s">
        <v>251</v>
      </c>
      <c r="C292" s="35" t="s">
        <v>252</v>
      </c>
      <c r="D292" s="35"/>
      <c r="E292" s="35"/>
      <c r="F292" s="125">
        <f t="shared" si="3"/>
        <v>0</v>
      </c>
    </row>
    <row r="293" spans="1:6" ht="25.5" hidden="1">
      <c r="A293" s="39"/>
      <c r="B293" s="59" t="s">
        <v>76</v>
      </c>
      <c r="C293" s="35" t="s">
        <v>252</v>
      </c>
      <c r="D293" s="35" t="s">
        <v>104</v>
      </c>
      <c r="E293" s="35"/>
      <c r="F293" s="125">
        <f t="shared" si="3"/>
        <v>0</v>
      </c>
    </row>
    <row r="294" spans="1:6" ht="25.5" hidden="1">
      <c r="A294" s="39"/>
      <c r="B294" s="34" t="s">
        <v>77</v>
      </c>
      <c r="C294" s="35" t="s">
        <v>252</v>
      </c>
      <c r="D294" s="35" t="s">
        <v>78</v>
      </c>
      <c r="E294" s="35"/>
      <c r="F294" s="125">
        <f t="shared" si="3"/>
        <v>0</v>
      </c>
    </row>
    <row r="295" spans="1:6" ht="12.75" hidden="1">
      <c r="A295" s="39"/>
      <c r="B295" s="34" t="s">
        <v>125</v>
      </c>
      <c r="C295" s="35" t="s">
        <v>252</v>
      </c>
      <c r="D295" s="35" t="s">
        <v>78</v>
      </c>
      <c r="E295" s="35" t="s">
        <v>126</v>
      </c>
      <c r="F295" s="125">
        <v>0</v>
      </c>
    </row>
    <row r="296" spans="1:6" ht="42" customHeight="1">
      <c r="A296" s="114">
        <v>11</v>
      </c>
      <c r="B296" s="267" t="s">
        <v>253</v>
      </c>
      <c r="C296" s="117" t="s">
        <v>254</v>
      </c>
      <c r="D296" s="133"/>
      <c r="E296" s="133"/>
      <c r="F296" s="118">
        <f>F297</f>
        <v>15067</v>
      </c>
    </row>
    <row r="297" spans="1:6" ht="12" customHeight="1">
      <c r="A297" s="119"/>
      <c r="B297" s="130" t="s">
        <v>255</v>
      </c>
      <c r="C297" s="131" t="s">
        <v>256</v>
      </c>
      <c r="D297" s="121"/>
      <c r="E297" s="121"/>
      <c r="F297" s="123">
        <f>F298+F302</f>
        <v>15067</v>
      </c>
    </row>
    <row r="298" spans="1:6" ht="12.75">
      <c r="A298" s="139"/>
      <c r="B298" s="34" t="s">
        <v>257</v>
      </c>
      <c r="C298" s="40" t="s">
        <v>258</v>
      </c>
      <c r="D298" s="140"/>
      <c r="E298" s="140"/>
      <c r="F298" s="125">
        <f>F299</f>
        <v>12817</v>
      </c>
    </row>
    <row r="299" spans="1:6" ht="25.5">
      <c r="A299" s="139"/>
      <c r="B299" s="59" t="s">
        <v>76</v>
      </c>
      <c r="C299" s="40" t="s">
        <v>258</v>
      </c>
      <c r="D299" s="140">
        <v>200</v>
      </c>
      <c r="E299" s="140"/>
      <c r="F299" s="125">
        <f>F300</f>
        <v>12817</v>
      </c>
    </row>
    <row r="300" spans="1:6" ht="25.5" customHeight="1">
      <c r="A300" s="141"/>
      <c r="B300" s="34" t="s">
        <v>77</v>
      </c>
      <c r="C300" s="40" t="s">
        <v>258</v>
      </c>
      <c r="D300" s="35" t="s">
        <v>78</v>
      </c>
      <c r="E300" s="142"/>
      <c r="F300" s="125">
        <f>F301</f>
        <v>12817</v>
      </c>
    </row>
    <row r="301" spans="1:6" ht="12.75" customHeight="1">
      <c r="A301" s="39"/>
      <c r="B301" s="34" t="s">
        <v>199</v>
      </c>
      <c r="C301" s="40" t="s">
        <v>258</v>
      </c>
      <c r="D301" s="35" t="s">
        <v>78</v>
      </c>
      <c r="E301" s="35" t="s">
        <v>200</v>
      </c>
      <c r="F301" s="125">
        <f>12000+817</f>
        <v>12817</v>
      </c>
    </row>
    <row r="302" spans="1:6" ht="12.75">
      <c r="A302" s="39"/>
      <c r="B302" s="34" t="s">
        <v>188</v>
      </c>
      <c r="C302" s="40" t="s">
        <v>483</v>
      </c>
      <c r="D302" s="140"/>
      <c r="E302" s="140"/>
      <c r="F302" s="125">
        <f>F303</f>
        <v>2250</v>
      </c>
    </row>
    <row r="303" spans="1:6" ht="25.5">
      <c r="A303" s="39"/>
      <c r="B303" s="59" t="s">
        <v>76</v>
      </c>
      <c r="C303" s="40" t="s">
        <v>483</v>
      </c>
      <c r="D303" s="140">
        <v>200</v>
      </c>
      <c r="E303" s="140"/>
      <c r="F303" s="125">
        <f>F304</f>
        <v>2250</v>
      </c>
    </row>
    <row r="304" spans="1:6" ht="25.5" customHeight="1">
      <c r="A304" s="39"/>
      <c r="B304" s="34" t="s">
        <v>77</v>
      </c>
      <c r="C304" s="40" t="s">
        <v>483</v>
      </c>
      <c r="D304" s="35" t="s">
        <v>78</v>
      </c>
      <c r="E304" s="142"/>
      <c r="F304" s="125">
        <f>F305</f>
        <v>2250</v>
      </c>
    </row>
    <row r="305" spans="1:6" ht="12.75">
      <c r="A305" s="39"/>
      <c r="B305" s="34" t="s">
        <v>190</v>
      </c>
      <c r="C305" s="40" t="s">
        <v>483</v>
      </c>
      <c r="D305" s="35" t="s">
        <v>78</v>
      </c>
      <c r="E305" s="35" t="s">
        <v>191</v>
      </c>
      <c r="F305" s="125">
        <v>2250</v>
      </c>
    </row>
    <row r="306" spans="1:6" ht="42" customHeight="1">
      <c r="A306" s="114">
        <v>12</v>
      </c>
      <c r="B306" s="268" t="s">
        <v>259</v>
      </c>
      <c r="C306" s="149" t="s">
        <v>260</v>
      </c>
      <c r="D306" s="133"/>
      <c r="E306" s="133"/>
      <c r="F306" s="118">
        <f>F307</f>
        <v>376</v>
      </c>
    </row>
    <row r="307" spans="1:6" ht="25.5">
      <c r="A307" s="119"/>
      <c r="B307" s="130" t="s">
        <v>261</v>
      </c>
      <c r="C307" s="121" t="s">
        <v>262</v>
      </c>
      <c r="D307" s="121"/>
      <c r="E307" s="121"/>
      <c r="F307" s="123">
        <f>F308</f>
        <v>376</v>
      </c>
    </row>
    <row r="308" spans="1:6" ht="12.75">
      <c r="A308" s="39"/>
      <c r="B308" s="39" t="s">
        <v>263</v>
      </c>
      <c r="C308" s="35" t="s">
        <v>264</v>
      </c>
      <c r="D308" s="35"/>
      <c r="E308" s="35"/>
      <c r="F308" s="125">
        <f>F309</f>
        <v>376</v>
      </c>
    </row>
    <row r="309" spans="1:6" ht="25.5">
      <c r="A309" s="39"/>
      <c r="B309" s="59" t="s">
        <v>76</v>
      </c>
      <c r="C309" s="35" t="s">
        <v>264</v>
      </c>
      <c r="D309" s="35" t="s">
        <v>104</v>
      </c>
      <c r="E309" s="35"/>
      <c r="F309" s="125">
        <f>F310</f>
        <v>376</v>
      </c>
    </row>
    <row r="310" spans="1:6" ht="25.5">
      <c r="A310" s="39"/>
      <c r="B310" s="34" t="s">
        <v>77</v>
      </c>
      <c r="C310" s="35" t="s">
        <v>264</v>
      </c>
      <c r="D310" s="35" t="s">
        <v>78</v>
      </c>
      <c r="E310" s="35"/>
      <c r="F310" s="125">
        <f>F311</f>
        <v>376</v>
      </c>
    </row>
    <row r="311" spans="1:6" ht="12.75" customHeight="1">
      <c r="A311" s="145"/>
      <c r="B311" s="34" t="s">
        <v>265</v>
      </c>
      <c r="C311" s="35" t="s">
        <v>264</v>
      </c>
      <c r="D311" s="35" t="s">
        <v>78</v>
      </c>
      <c r="E311" s="35" t="s">
        <v>266</v>
      </c>
      <c r="F311" s="125">
        <f>360+16</f>
        <v>376</v>
      </c>
    </row>
    <row r="312" spans="1:6" s="105" customFormat="1" ht="15" customHeight="1">
      <c r="A312" s="152"/>
      <c r="B312" s="306" t="s">
        <v>267</v>
      </c>
      <c r="C312" s="307"/>
      <c r="D312" s="307"/>
      <c r="E312" s="308"/>
      <c r="F312" s="113">
        <f>F313+F360+F372+F385</f>
        <v>26015.067499999997</v>
      </c>
    </row>
    <row r="313" spans="1:6" s="105" customFormat="1" ht="42" customHeight="1">
      <c r="A313" s="114">
        <v>13</v>
      </c>
      <c r="B313" s="268" t="s">
        <v>268</v>
      </c>
      <c r="C313" s="116" t="s">
        <v>269</v>
      </c>
      <c r="D313" s="144"/>
      <c r="E313" s="144"/>
      <c r="F313" s="118">
        <f>F314+F348+F354</f>
        <v>20700.067499999997</v>
      </c>
    </row>
    <row r="314" spans="1:6" s="105" customFormat="1" ht="12.75" customHeight="1">
      <c r="A314" s="153"/>
      <c r="B314" s="34" t="s">
        <v>270</v>
      </c>
      <c r="C314" s="35" t="s">
        <v>271</v>
      </c>
      <c r="D314" s="36"/>
      <c r="E314" s="36"/>
      <c r="F314" s="125">
        <f>F315</f>
        <v>18125.4475</v>
      </c>
    </row>
    <row r="315" spans="1:6" s="105" customFormat="1" ht="12.75" customHeight="1">
      <c r="A315" s="153"/>
      <c r="B315" s="34" t="s">
        <v>272</v>
      </c>
      <c r="C315" s="35" t="s">
        <v>273</v>
      </c>
      <c r="D315" s="36"/>
      <c r="E315" s="36"/>
      <c r="F315" s="125">
        <f>F316+F340+F328+F332+F336+F344</f>
        <v>18125.4475</v>
      </c>
    </row>
    <row r="316" spans="1:6" s="105" customFormat="1" ht="12.75" customHeight="1">
      <c r="A316" s="154"/>
      <c r="B316" s="134" t="s">
        <v>274</v>
      </c>
      <c r="C316" s="121" t="s">
        <v>275</v>
      </c>
      <c r="D316" s="131"/>
      <c r="E316" s="131"/>
      <c r="F316" s="138">
        <f>F317+F320+F325</f>
        <v>17562.3155</v>
      </c>
    </row>
    <row r="317" spans="1:6" s="105" customFormat="1" ht="50.25" customHeight="1">
      <c r="A317" s="153"/>
      <c r="B317" s="34" t="s">
        <v>122</v>
      </c>
      <c r="C317" s="35" t="s">
        <v>275</v>
      </c>
      <c r="D317" s="36">
        <v>100</v>
      </c>
      <c r="E317" s="36"/>
      <c r="F317" s="125">
        <f>F318</f>
        <v>14143.554</v>
      </c>
    </row>
    <row r="318" spans="1:6" s="105" customFormat="1" ht="25.5" customHeight="1">
      <c r="A318" s="153"/>
      <c r="B318" s="34" t="s">
        <v>276</v>
      </c>
      <c r="C318" s="35" t="s">
        <v>275</v>
      </c>
      <c r="D318" s="36">
        <v>120</v>
      </c>
      <c r="E318" s="36"/>
      <c r="F318" s="125">
        <f>F319</f>
        <v>14143.554</v>
      </c>
    </row>
    <row r="319" spans="1:6" s="105" customFormat="1" ht="38.25" customHeight="1">
      <c r="A319" s="153"/>
      <c r="B319" s="34" t="s">
        <v>268</v>
      </c>
      <c r="C319" s="35" t="s">
        <v>275</v>
      </c>
      <c r="D319" s="35" t="s">
        <v>277</v>
      </c>
      <c r="E319" s="35" t="s">
        <v>278</v>
      </c>
      <c r="F319" s="125">
        <f>14644.554-385-116</f>
        <v>14143.554</v>
      </c>
    </row>
    <row r="320" spans="1:6" s="105" customFormat="1" ht="25.5" customHeight="1">
      <c r="A320" s="153"/>
      <c r="B320" s="34" t="s">
        <v>76</v>
      </c>
      <c r="C320" s="35" t="s">
        <v>275</v>
      </c>
      <c r="D320" s="35" t="s">
        <v>104</v>
      </c>
      <c r="E320" s="35"/>
      <c r="F320" s="125">
        <f>F321</f>
        <v>3217.7615</v>
      </c>
    </row>
    <row r="321" spans="1:6" s="105" customFormat="1" ht="25.5" customHeight="1">
      <c r="A321" s="153"/>
      <c r="B321" s="34" t="s">
        <v>77</v>
      </c>
      <c r="C321" s="35" t="s">
        <v>275</v>
      </c>
      <c r="D321" s="35" t="s">
        <v>78</v>
      </c>
      <c r="E321" s="36"/>
      <c r="F321" s="125">
        <f>F322+F323</f>
        <v>3217.7615</v>
      </c>
    </row>
    <row r="322" spans="1:6" s="105" customFormat="1" ht="38.25" customHeight="1">
      <c r="A322" s="153"/>
      <c r="B322" s="34" t="s">
        <v>279</v>
      </c>
      <c r="C322" s="35" t="s">
        <v>275</v>
      </c>
      <c r="D322" s="35" t="s">
        <v>78</v>
      </c>
      <c r="E322" s="35" t="s">
        <v>280</v>
      </c>
      <c r="F322" s="125">
        <f>99</f>
        <v>99</v>
      </c>
    </row>
    <row r="323" spans="1:6" s="105" customFormat="1" ht="38.25" customHeight="1">
      <c r="A323" s="153"/>
      <c r="B323" s="34" t="s">
        <v>268</v>
      </c>
      <c r="C323" s="35" t="s">
        <v>275</v>
      </c>
      <c r="D323" s="35" t="s">
        <v>78</v>
      </c>
      <c r="E323" s="35" t="s">
        <v>278</v>
      </c>
      <c r="F323" s="125">
        <f>3598.1715+60-25-61-49-50-176+200-200-25.41-153</f>
        <v>3118.7615</v>
      </c>
    </row>
    <row r="324" spans="1:6" s="105" customFormat="1" ht="12.75" customHeight="1">
      <c r="A324" s="153"/>
      <c r="B324" s="34" t="s">
        <v>127</v>
      </c>
      <c r="C324" s="35" t="s">
        <v>275</v>
      </c>
      <c r="D324" s="35" t="s">
        <v>128</v>
      </c>
      <c r="E324" s="35"/>
      <c r="F324" s="125">
        <f>F325</f>
        <v>201</v>
      </c>
    </row>
    <row r="325" spans="1:6" s="105" customFormat="1" ht="12" customHeight="1">
      <c r="A325" s="153"/>
      <c r="B325" s="34" t="s">
        <v>129</v>
      </c>
      <c r="C325" s="35" t="s">
        <v>275</v>
      </c>
      <c r="D325" s="35" t="s">
        <v>130</v>
      </c>
      <c r="E325" s="36"/>
      <c r="F325" s="125">
        <f>F326+F327</f>
        <v>201</v>
      </c>
    </row>
    <row r="326" spans="1:6" s="105" customFormat="1" ht="38.25" customHeight="1">
      <c r="A326" s="153"/>
      <c r="B326" s="34" t="s">
        <v>279</v>
      </c>
      <c r="C326" s="35" t="s">
        <v>275</v>
      </c>
      <c r="D326" s="35" t="s">
        <v>130</v>
      </c>
      <c r="E326" s="35" t="s">
        <v>280</v>
      </c>
      <c r="F326" s="125">
        <f>1</f>
        <v>1</v>
      </c>
    </row>
    <row r="327" spans="1:6" s="105" customFormat="1" ht="38.25" customHeight="1">
      <c r="A327" s="153"/>
      <c r="B327" s="34" t="s">
        <v>268</v>
      </c>
      <c r="C327" s="35" t="s">
        <v>275</v>
      </c>
      <c r="D327" s="35" t="s">
        <v>130</v>
      </c>
      <c r="E327" s="35" t="s">
        <v>278</v>
      </c>
      <c r="F327" s="125">
        <v>200</v>
      </c>
    </row>
    <row r="328" spans="1:6" s="105" customFormat="1" ht="38.25" customHeight="1">
      <c r="A328" s="154"/>
      <c r="B328" s="130" t="s">
        <v>281</v>
      </c>
      <c r="C328" s="121" t="s">
        <v>282</v>
      </c>
      <c r="D328" s="121"/>
      <c r="E328" s="121"/>
      <c r="F328" s="138">
        <f>F330</f>
        <v>309.7</v>
      </c>
    </row>
    <row r="329" spans="1:6" s="105" customFormat="1" ht="12.75" customHeight="1">
      <c r="A329" s="153"/>
      <c r="B329" s="39" t="s">
        <v>283</v>
      </c>
      <c r="C329" s="35" t="s">
        <v>282</v>
      </c>
      <c r="D329" s="35" t="s">
        <v>284</v>
      </c>
      <c r="E329" s="35"/>
      <c r="F329" s="125">
        <f aca="true" t="shared" si="4" ref="F329:F334">F330</f>
        <v>309.7</v>
      </c>
    </row>
    <row r="330" spans="1:6" s="105" customFormat="1" ht="12" customHeight="1">
      <c r="A330" s="153"/>
      <c r="B330" s="39" t="s">
        <v>285</v>
      </c>
      <c r="C330" s="35" t="s">
        <v>282</v>
      </c>
      <c r="D330" s="35" t="s">
        <v>286</v>
      </c>
      <c r="E330" s="35"/>
      <c r="F330" s="125">
        <f t="shared" si="4"/>
        <v>309.7</v>
      </c>
    </row>
    <row r="331" spans="1:6" s="105" customFormat="1" ht="38.25" customHeight="1">
      <c r="A331" s="153"/>
      <c r="B331" s="34" t="s">
        <v>268</v>
      </c>
      <c r="C331" s="35" t="s">
        <v>282</v>
      </c>
      <c r="D331" s="35" t="s">
        <v>286</v>
      </c>
      <c r="E331" s="35" t="s">
        <v>278</v>
      </c>
      <c r="F331" s="125">
        <v>309.7</v>
      </c>
    </row>
    <row r="332" spans="1:6" s="105" customFormat="1" ht="51" customHeight="1" hidden="1">
      <c r="A332" s="154"/>
      <c r="B332" s="130" t="s">
        <v>287</v>
      </c>
      <c r="C332" s="121" t="s">
        <v>288</v>
      </c>
      <c r="D332" s="121"/>
      <c r="E332" s="121"/>
      <c r="F332" s="138">
        <f>F334</f>
        <v>0</v>
      </c>
    </row>
    <row r="333" spans="1:6" s="105" customFormat="1" ht="12.75" customHeight="1" hidden="1">
      <c r="A333" s="153"/>
      <c r="B333" s="39" t="s">
        <v>283</v>
      </c>
      <c r="C333" s="35" t="s">
        <v>288</v>
      </c>
      <c r="D333" s="35" t="s">
        <v>284</v>
      </c>
      <c r="E333" s="35"/>
      <c r="F333" s="125">
        <f t="shared" si="4"/>
        <v>0</v>
      </c>
    </row>
    <row r="334" spans="1:6" s="105" customFormat="1" ht="12.75" customHeight="1" hidden="1">
      <c r="A334" s="153"/>
      <c r="B334" s="39" t="s">
        <v>285</v>
      </c>
      <c r="C334" s="35" t="s">
        <v>288</v>
      </c>
      <c r="D334" s="35" t="s">
        <v>286</v>
      </c>
      <c r="E334" s="35"/>
      <c r="F334" s="125">
        <f t="shared" si="4"/>
        <v>0</v>
      </c>
    </row>
    <row r="335" spans="1:6" s="105" customFormat="1" ht="38.25" customHeight="1" hidden="1">
      <c r="A335" s="153"/>
      <c r="B335" s="34" t="s">
        <v>268</v>
      </c>
      <c r="C335" s="35" t="s">
        <v>288</v>
      </c>
      <c r="D335" s="35" t="s">
        <v>286</v>
      </c>
      <c r="E335" s="35" t="s">
        <v>278</v>
      </c>
      <c r="F335" s="125">
        <f>213+4.4-217.4</f>
        <v>0</v>
      </c>
    </row>
    <row r="336" spans="1:6" s="105" customFormat="1" ht="38.25" customHeight="1">
      <c r="A336" s="154"/>
      <c r="B336" s="130" t="s">
        <v>291</v>
      </c>
      <c r="C336" s="121" t="s">
        <v>292</v>
      </c>
      <c r="D336" s="121"/>
      <c r="E336" s="121"/>
      <c r="F336" s="138">
        <f>F338</f>
        <v>225.992</v>
      </c>
    </row>
    <row r="337" spans="1:6" s="105" customFormat="1" ht="12.75" customHeight="1">
      <c r="A337" s="153"/>
      <c r="B337" s="39" t="s">
        <v>283</v>
      </c>
      <c r="C337" s="35" t="s">
        <v>292</v>
      </c>
      <c r="D337" s="35" t="s">
        <v>284</v>
      </c>
      <c r="E337" s="35"/>
      <c r="F337" s="125">
        <f>F338</f>
        <v>225.992</v>
      </c>
    </row>
    <row r="338" spans="1:6" s="105" customFormat="1" ht="12.75" customHeight="1">
      <c r="A338" s="153"/>
      <c r="B338" s="39" t="s">
        <v>285</v>
      </c>
      <c r="C338" s="35" t="s">
        <v>292</v>
      </c>
      <c r="D338" s="35" t="s">
        <v>286</v>
      </c>
      <c r="E338" s="35"/>
      <c r="F338" s="125">
        <f>F339</f>
        <v>225.992</v>
      </c>
    </row>
    <row r="339" spans="1:6" s="105" customFormat="1" ht="25.5" customHeight="1">
      <c r="A339" s="153"/>
      <c r="B339" s="34" t="s">
        <v>293</v>
      </c>
      <c r="C339" s="35" t="s">
        <v>292</v>
      </c>
      <c r="D339" s="35" t="s">
        <v>286</v>
      </c>
      <c r="E339" s="35" t="s">
        <v>294</v>
      </c>
      <c r="F339" s="125">
        <v>225.992</v>
      </c>
    </row>
    <row r="340" spans="1:6" s="105" customFormat="1" ht="38.25" customHeight="1">
      <c r="A340" s="154"/>
      <c r="B340" s="130" t="s">
        <v>289</v>
      </c>
      <c r="C340" s="121" t="s">
        <v>290</v>
      </c>
      <c r="D340" s="121"/>
      <c r="E340" s="121"/>
      <c r="F340" s="138">
        <f>F342</f>
        <v>25.44</v>
      </c>
    </row>
    <row r="341" spans="1:6" s="105" customFormat="1" ht="12.75" customHeight="1">
      <c r="A341" s="153"/>
      <c r="B341" s="39" t="s">
        <v>283</v>
      </c>
      <c r="C341" s="35" t="s">
        <v>290</v>
      </c>
      <c r="D341" s="35" t="s">
        <v>284</v>
      </c>
      <c r="E341" s="35"/>
      <c r="F341" s="125">
        <f>F342</f>
        <v>25.44</v>
      </c>
    </row>
    <row r="342" spans="1:6" s="105" customFormat="1" ht="12.75" customHeight="1">
      <c r="A342" s="153"/>
      <c r="B342" s="39" t="s">
        <v>285</v>
      </c>
      <c r="C342" s="35" t="s">
        <v>290</v>
      </c>
      <c r="D342" s="35" t="s">
        <v>286</v>
      </c>
      <c r="E342" s="35"/>
      <c r="F342" s="125">
        <f>F343</f>
        <v>25.44</v>
      </c>
    </row>
    <row r="343" spans="1:6" s="105" customFormat="1" ht="38.25" customHeight="1">
      <c r="A343" s="153"/>
      <c r="B343" s="34" t="s">
        <v>268</v>
      </c>
      <c r="C343" s="35" t="s">
        <v>290</v>
      </c>
      <c r="D343" s="35" t="s">
        <v>286</v>
      </c>
      <c r="E343" s="35" t="s">
        <v>278</v>
      </c>
      <c r="F343" s="125">
        <v>25.44</v>
      </c>
    </row>
    <row r="344" spans="1:6" s="105" customFormat="1" ht="51" customHeight="1">
      <c r="A344" s="154"/>
      <c r="B344" s="134" t="s">
        <v>492</v>
      </c>
      <c r="C344" s="131" t="s">
        <v>295</v>
      </c>
      <c r="D344" s="121"/>
      <c r="E344" s="121"/>
      <c r="F344" s="138">
        <f>F345</f>
        <v>2</v>
      </c>
    </row>
    <row r="345" spans="1:6" s="105" customFormat="1" ht="25.5" customHeight="1">
      <c r="A345" s="153"/>
      <c r="B345" s="34" t="s">
        <v>76</v>
      </c>
      <c r="C345" s="36" t="s">
        <v>295</v>
      </c>
      <c r="D345" s="35" t="s">
        <v>104</v>
      </c>
      <c r="E345" s="35"/>
      <c r="F345" s="125">
        <f>F346</f>
        <v>2</v>
      </c>
    </row>
    <row r="346" spans="1:6" s="105" customFormat="1" ht="25.5" customHeight="1">
      <c r="A346" s="153"/>
      <c r="B346" s="34" t="s">
        <v>77</v>
      </c>
      <c r="C346" s="36" t="s">
        <v>295</v>
      </c>
      <c r="D346" s="35" t="s">
        <v>78</v>
      </c>
      <c r="E346" s="35"/>
      <c r="F346" s="125">
        <f aca="true" t="shared" si="5" ref="F346:F352">F347</f>
        <v>2</v>
      </c>
    </row>
    <row r="347" spans="1:6" s="105" customFormat="1" ht="25.5" customHeight="1">
      <c r="A347" s="153"/>
      <c r="B347" s="34" t="s">
        <v>159</v>
      </c>
      <c r="C347" s="36" t="s">
        <v>295</v>
      </c>
      <c r="D347" s="35" t="s">
        <v>78</v>
      </c>
      <c r="E347" s="35" t="s">
        <v>160</v>
      </c>
      <c r="F347" s="125">
        <v>2</v>
      </c>
    </row>
    <row r="348" spans="1:6" s="105" customFormat="1" ht="25.5" customHeight="1">
      <c r="A348" s="154"/>
      <c r="B348" s="134" t="s">
        <v>296</v>
      </c>
      <c r="C348" s="121" t="s">
        <v>297</v>
      </c>
      <c r="D348" s="121"/>
      <c r="E348" s="121"/>
      <c r="F348" s="138">
        <f t="shared" si="5"/>
        <v>819.877</v>
      </c>
    </row>
    <row r="349" spans="1:6" s="105" customFormat="1" ht="12.75" customHeight="1">
      <c r="A349" s="153"/>
      <c r="B349" s="34" t="s">
        <v>272</v>
      </c>
      <c r="C349" s="35" t="s">
        <v>298</v>
      </c>
      <c r="D349" s="35"/>
      <c r="E349" s="35"/>
      <c r="F349" s="125">
        <f t="shared" si="5"/>
        <v>819.877</v>
      </c>
    </row>
    <row r="350" spans="1:6" s="105" customFormat="1" ht="25.5" customHeight="1">
      <c r="A350" s="153"/>
      <c r="B350" s="34" t="s">
        <v>299</v>
      </c>
      <c r="C350" s="35" t="s">
        <v>300</v>
      </c>
      <c r="D350" s="35"/>
      <c r="E350" s="35"/>
      <c r="F350" s="125">
        <f t="shared" si="5"/>
        <v>819.877</v>
      </c>
    </row>
    <row r="351" spans="1:6" s="105" customFormat="1" ht="51" customHeight="1">
      <c r="A351" s="153"/>
      <c r="B351" s="34" t="s">
        <v>122</v>
      </c>
      <c r="C351" s="35" t="s">
        <v>300</v>
      </c>
      <c r="D351" s="35" t="s">
        <v>123</v>
      </c>
      <c r="E351" s="35"/>
      <c r="F351" s="125">
        <f t="shared" si="5"/>
        <v>819.877</v>
      </c>
    </row>
    <row r="352" spans="1:6" s="105" customFormat="1" ht="25.5" customHeight="1">
      <c r="A352" s="153"/>
      <c r="B352" s="34" t="s">
        <v>276</v>
      </c>
      <c r="C352" s="35" t="s">
        <v>300</v>
      </c>
      <c r="D352" s="35" t="s">
        <v>277</v>
      </c>
      <c r="E352" s="35"/>
      <c r="F352" s="125">
        <f t="shared" si="5"/>
        <v>819.877</v>
      </c>
    </row>
    <row r="353" spans="1:6" s="105" customFormat="1" ht="38.25" customHeight="1">
      <c r="A353" s="153"/>
      <c r="B353" s="34" t="s">
        <v>279</v>
      </c>
      <c r="C353" s="35" t="s">
        <v>300</v>
      </c>
      <c r="D353" s="35" t="s">
        <v>277</v>
      </c>
      <c r="E353" s="35" t="s">
        <v>280</v>
      </c>
      <c r="F353" s="125">
        <v>819.877</v>
      </c>
    </row>
    <row r="354" spans="1:6" s="105" customFormat="1" ht="25.5" customHeight="1">
      <c r="A354" s="154"/>
      <c r="B354" s="134" t="s">
        <v>301</v>
      </c>
      <c r="C354" s="121" t="s">
        <v>302</v>
      </c>
      <c r="D354" s="131"/>
      <c r="E354" s="131"/>
      <c r="F354" s="138">
        <f>F355</f>
        <v>1754.743</v>
      </c>
    </row>
    <row r="355" spans="1:6" s="105" customFormat="1" ht="12.75" customHeight="1">
      <c r="A355" s="153"/>
      <c r="B355" s="34" t="s">
        <v>272</v>
      </c>
      <c r="C355" s="35" t="s">
        <v>303</v>
      </c>
      <c r="D355" s="36"/>
      <c r="E355" s="36"/>
      <c r="F355" s="125">
        <f>F356</f>
        <v>1754.743</v>
      </c>
    </row>
    <row r="356" spans="1:6" s="105" customFormat="1" ht="12.75" customHeight="1">
      <c r="A356" s="153"/>
      <c r="B356" s="34" t="s">
        <v>304</v>
      </c>
      <c r="C356" s="35" t="s">
        <v>305</v>
      </c>
      <c r="D356" s="36"/>
      <c r="E356" s="36"/>
      <c r="F356" s="125">
        <f>F357</f>
        <v>1754.743</v>
      </c>
    </row>
    <row r="357" spans="1:6" s="105" customFormat="1" ht="51" customHeight="1">
      <c r="A357" s="153"/>
      <c r="B357" s="34" t="s">
        <v>122</v>
      </c>
      <c r="C357" s="35" t="s">
        <v>305</v>
      </c>
      <c r="D357" s="36">
        <v>100</v>
      </c>
      <c r="E357" s="36"/>
      <c r="F357" s="125">
        <f>F358</f>
        <v>1754.743</v>
      </c>
    </row>
    <row r="358" spans="1:6" s="105" customFormat="1" ht="25.5" customHeight="1">
      <c r="A358" s="153"/>
      <c r="B358" s="34" t="s">
        <v>276</v>
      </c>
      <c r="C358" s="35" t="s">
        <v>305</v>
      </c>
      <c r="D358" s="35" t="s">
        <v>277</v>
      </c>
      <c r="E358" s="36"/>
      <c r="F358" s="125">
        <f>F359</f>
        <v>1754.743</v>
      </c>
    </row>
    <row r="359" spans="1:6" s="105" customFormat="1" ht="38.25" customHeight="1">
      <c r="A359" s="153"/>
      <c r="B359" s="34" t="s">
        <v>268</v>
      </c>
      <c r="C359" s="35" t="s">
        <v>305</v>
      </c>
      <c r="D359" s="35" t="s">
        <v>277</v>
      </c>
      <c r="E359" s="35" t="s">
        <v>278</v>
      </c>
      <c r="F359" s="125">
        <f>1253.743+385+116</f>
        <v>1754.743</v>
      </c>
    </row>
    <row r="360" spans="1:6" s="105" customFormat="1" ht="25.5" customHeight="1">
      <c r="A360" s="114">
        <v>14</v>
      </c>
      <c r="B360" s="132" t="s">
        <v>306</v>
      </c>
      <c r="C360" s="117" t="s">
        <v>307</v>
      </c>
      <c r="D360" s="155"/>
      <c r="E360" s="133"/>
      <c r="F360" s="118">
        <f>F361</f>
        <v>328</v>
      </c>
    </row>
    <row r="361" spans="1:6" s="105" customFormat="1" ht="12.75" customHeight="1">
      <c r="A361" s="156"/>
      <c r="B361" s="34" t="s">
        <v>272</v>
      </c>
      <c r="C361" s="36" t="s">
        <v>308</v>
      </c>
      <c r="D361" s="41"/>
      <c r="E361" s="35"/>
      <c r="F361" s="124">
        <f>F362</f>
        <v>328</v>
      </c>
    </row>
    <row r="362" spans="1:6" s="105" customFormat="1" ht="12.75" customHeight="1">
      <c r="A362" s="156"/>
      <c r="B362" s="34" t="s">
        <v>272</v>
      </c>
      <c r="C362" s="36" t="s">
        <v>309</v>
      </c>
      <c r="D362" s="41"/>
      <c r="E362" s="35"/>
      <c r="F362" s="124">
        <f>F363</f>
        <v>328</v>
      </c>
    </row>
    <row r="363" spans="1:6" s="105" customFormat="1" ht="12.75" customHeight="1">
      <c r="A363" s="156"/>
      <c r="B363" s="34" t="s">
        <v>310</v>
      </c>
      <c r="C363" s="35" t="s">
        <v>311</v>
      </c>
      <c r="D363" s="41"/>
      <c r="E363" s="35"/>
      <c r="F363" s="124">
        <f>F364+F368+F370</f>
        <v>328</v>
      </c>
    </row>
    <row r="364" spans="1:6" s="105" customFormat="1" ht="24.75" customHeight="1">
      <c r="A364" s="156"/>
      <c r="B364" s="34" t="s">
        <v>76</v>
      </c>
      <c r="C364" s="35" t="s">
        <v>311</v>
      </c>
      <c r="D364" s="41" t="s">
        <v>104</v>
      </c>
      <c r="E364" s="35"/>
      <c r="F364" s="124">
        <f>F365</f>
        <v>300</v>
      </c>
    </row>
    <row r="365" spans="1:6" s="105" customFormat="1" ht="26.25">
      <c r="A365" s="153"/>
      <c r="B365" s="34" t="s">
        <v>77</v>
      </c>
      <c r="C365" s="35" t="s">
        <v>311</v>
      </c>
      <c r="D365" s="41" t="s">
        <v>78</v>
      </c>
      <c r="E365" s="35"/>
      <c r="F365" s="125">
        <f>F366</f>
        <v>300</v>
      </c>
    </row>
    <row r="366" spans="1:6" s="105" customFormat="1" ht="12.75" customHeight="1">
      <c r="A366" s="153"/>
      <c r="B366" s="34" t="s">
        <v>239</v>
      </c>
      <c r="C366" s="35" t="s">
        <v>311</v>
      </c>
      <c r="D366" s="35" t="s">
        <v>78</v>
      </c>
      <c r="E366" s="35" t="s">
        <v>240</v>
      </c>
      <c r="F366" s="125">
        <v>300</v>
      </c>
    </row>
    <row r="367" spans="1:6" s="105" customFormat="1" ht="12.75" customHeight="1">
      <c r="A367" s="153"/>
      <c r="B367" s="34" t="s">
        <v>127</v>
      </c>
      <c r="C367" s="35" t="s">
        <v>311</v>
      </c>
      <c r="D367" s="35" t="s">
        <v>128</v>
      </c>
      <c r="E367" s="35"/>
      <c r="F367" s="125">
        <f>F368+F370</f>
        <v>28</v>
      </c>
    </row>
    <row r="368" spans="1:6" s="105" customFormat="1" ht="12.75" customHeight="1" hidden="1">
      <c r="A368" s="153"/>
      <c r="B368" s="34" t="s">
        <v>312</v>
      </c>
      <c r="C368" s="35" t="s">
        <v>311</v>
      </c>
      <c r="D368" s="35" t="s">
        <v>313</v>
      </c>
      <c r="E368" s="35"/>
      <c r="F368" s="125">
        <f>F369</f>
        <v>0</v>
      </c>
    </row>
    <row r="369" spans="1:6" s="105" customFormat="1" ht="12.75" customHeight="1" hidden="1">
      <c r="A369" s="153"/>
      <c r="B369" s="34" t="s">
        <v>239</v>
      </c>
      <c r="C369" s="35" t="s">
        <v>311</v>
      </c>
      <c r="D369" s="35" t="s">
        <v>313</v>
      </c>
      <c r="E369" s="35" t="s">
        <v>240</v>
      </c>
      <c r="F369" s="125">
        <v>0</v>
      </c>
    </row>
    <row r="370" spans="1:6" s="105" customFormat="1" ht="12.75" customHeight="1">
      <c r="A370" s="153"/>
      <c r="B370" s="34" t="s">
        <v>129</v>
      </c>
      <c r="C370" s="35" t="s">
        <v>311</v>
      </c>
      <c r="D370" s="35" t="s">
        <v>130</v>
      </c>
      <c r="E370" s="35"/>
      <c r="F370" s="125">
        <f>F371</f>
        <v>28</v>
      </c>
    </row>
    <row r="371" spans="1:6" s="105" customFormat="1" ht="12.75" customHeight="1">
      <c r="A371" s="153"/>
      <c r="B371" s="34" t="s">
        <v>239</v>
      </c>
      <c r="C371" s="35" t="s">
        <v>311</v>
      </c>
      <c r="D371" s="35" t="s">
        <v>130</v>
      </c>
      <c r="E371" s="35" t="s">
        <v>240</v>
      </c>
      <c r="F371" s="125">
        <v>28</v>
      </c>
    </row>
    <row r="372" spans="1:6" s="105" customFormat="1" ht="27" hidden="1">
      <c r="A372" s="114">
        <v>16</v>
      </c>
      <c r="B372" s="132" t="s">
        <v>314</v>
      </c>
      <c r="C372" s="117" t="s">
        <v>315</v>
      </c>
      <c r="D372" s="155"/>
      <c r="E372" s="133"/>
      <c r="F372" s="118">
        <f>F373</f>
        <v>0</v>
      </c>
    </row>
    <row r="373" spans="1:6" s="105" customFormat="1" ht="12.75" customHeight="1" hidden="1">
      <c r="A373" s="156"/>
      <c r="B373" s="34" t="s">
        <v>272</v>
      </c>
      <c r="C373" s="35" t="s">
        <v>518</v>
      </c>
      <c r="D373" s="41"/>
      <c r="E373" s="35"/>
      <c r="F373" s="157">
        <f>F375</f>
        <v>0</v>
      </c>
    </row>
    <row r="374" spans="1:6" s="105" customFormat="1" ht="12.75" customHeight="1" hidden="1">
      <c r="A374" s="156"/>
      <c r="B374" s="34" t="s">
        <v>272</v>
      </c>
      <c r="C374" s="35" t="s">
        <v>316</v>
      </c>
      <c r="D374" s="41"/>
      <c r="E374" s="35"/>
      <c r="F374" s="157">
        <f>F375</f>
        <v>0</v>
      </c>
    </row>
    <row r="375" spans="1:6" s="105" customFormat="1" ht="26.25" hidden="1">
      <c r="A375" s="153"/>
      <c r="B375" s="34" t="s">
        <v>120</v>
      </c>
      <c r="C375" s="35" t="s">
        <v>317</v>
      </c>
      <c r="D375" s="41"/>
      <c r="E375" s="35"/>
      <c r="F375" s="125">
        <f>F376+F379+F383</f>
        <v>0</v>
      </c>
    </row>
    <row r="376" spans="1:6" s="105" customFormat="1" ht="51.75" hidden="1">
      <c r="A376" s="153"/>
      <c r="B376" s="34" t="s">
        <v>122</v>
      </c>
      <c r="C376" s="35" t="s">
        <v>317</v>
      </c>
      <c r="D376" s="41" t="s">
        <v>123</v>
      </c>
      <c r="E376" s="35"/>
      <c r="F376" s="125">
        <f>F377</f>
        <v>0</v>
      </c>
    </row>
    <row r="377" spans="1:6" s="105" customFormat="1" ht="12.75" customHeight="1" hidden="1">
      <c r="A377" s="153"/>
      <c r="B377" s="34" t="s">
        <v>124</v>
      </c>
      <c r="C377" s="35" t="s">
        <v>317</v>
      </c>
      <c r="D377" s="35" t="s">
        <v>133</v>
      </c>
      <c r="E377" s="36"/>
      <c r="F377" s="125">
        <f>F378</f>
        <v>0</v>
      </c>
    </row>
    <row r="378" spans="1:6" s="105" customFormat="1" ht="15" hidden="1">
      <c r="A378" s="153"/>
      <c r="B378" s="34" t="s">
        <v>318</v>
      </c>
      <c r="C378" s="35" t="s">
        <v>317</v>
      </c>
      <c r="D378" s="35" t="s">
        <v>133</v>
      </c>
      <c r="E378" s="35" t="s">
        <v>319</v>
      </c>
      <c r="F378" s="125">
        <v>0</v>
      </c>
    </row>
    <row r="379" spans="1:6" s="105" customFormat="1" ht="26.25" hidden="1">
      <c r="A379" s="153"/>
      <c r="B379" s="34" t="s">
        <v>76</v>
      </c>
      <c r="C379" s="35" t="s">
        <v>317</v>
      </c>
      <c r="D379" s="35" t="s">
        <v>104</v>
      </c>
      <c r="E379" s="35"/>
      <c r="F379" s="125">
        <f>F380</f>
        <v>0</v>
      </c>
    </row>
    <row r="380" spans="1:6" s="105" customFormat="1" ht="26.25" hidden="1">
      <c r="A380" s="153"/>
      <c r="B380" s="34" t="s">
        <v>77</v>
      </c>
      <c r="C380" s="35" t="s">
        <v>317</v>
      </c>
      <c r="D380" s="35" t="s">
        <v>78</v>
      </c>
      <c r="E380" s="36"/>
      <c r="F380" s="125">
        <f>F381</f>
        <v>0</v>
      </c>
    </row>
    <row r="381" spans="1:6" s="105" customFormat="1" ht="12.75" customHeight="1" hidden="1">
      <c r="A381" s="153"/>
      <c r="B381" s="34" t="s">
        <v>318</v>
      </c>
      <c r="C381" s="35" t="s">
        <v>317</v>
      </c>
      <c r="D381" s="35" t="s">
        <v>78</v>
      </c>
      <c r="E381" s="35" t="s">
        <v>319</v>
      </c>
      <c r="F381" s="125">
        <v>0</v>
      </c>
    </row>
    <row r="382" spans="1:6" s="105" customFormat="1" ht="12.75" customHeight="1" hidden="1">
      <c r="A382" s="153"/>
      <c r="B382" s="34" t="s">
        <v>127</v>
      </c>
      <c r="C382" s="35" t="s">
        <v>317</v>
      </c>
      <c r="D382" s="35" t="s">
        <v>128</v>
      </c>
      <c r="E382" s="35"/>
      <c r="F382" s="125">
        <f>F383</f>
        <v>0</v>
      </c>
    </row>
    <row r="383" spans="1:6" s="105" customFormat="1" ht="12.75" customHeight="1" hidden="1">
      <c r="A383" s="153"/>
      <c r="B383" s="34" t="s">
        <v>129</v>
      </c>
      <c r="C383" s="35" t="s">
        <v>317</v>
      </c>
      <c r="D383" s="35" t="s">
        <v>130</v>
      </c>
      <c r="E383" s="36"/>
      <c r="F383" s="125">
        <f>F384</f>
        <v>0</v>
      </c>
    </row>
    <row r="384" spans="1:6" s="105" customFormat="1" ht="12.75" customHeight="1" hidden="1">
      <c r="A384" s="153"/>
      <c r="B384" s="34" t="s">
        <v>318</v>
      </c>
      <c r="C384" s="35" t="s">
        <v>317</v>
      </c>
      <c r="D384" s="35" t="s">
        <v>130</v>
      </c>
      <c r="E384" s="35" t="s">
        <v>319</v>
      </c>
      <c r="F384" s="125">
        <v>0</v>
      </c>
    </row>
    <row r="385" spans="1:6" s="105" customFormat="1" ht="38.25" customHeight="1">
      <c r="A385" s="114">
        <v>15</v>
      </c>
      <c r="B385" s="158" t="s">
        <v>320</v>
      </c>
      <c r="C385" s="149" t="s">
        <v>321</v>
      </c>
      <c r="D385" s="144"/>
      <c r="E385" s="144"/>
      <c r="F385" s="118">
        <f>F386</f>
        <v>4987</v>
      </c>
    </row>
    <row r="386" spans="1:6" s="105" customFormat="1" ht="12.75" customHeight="1">
      <c r="A386" s="156"/>
      <c r="B386" s="34" t="s">
        <v>272</v>
      </c>
      <c r="C386" s="41" t="s">
        <v>322</v>
      </c>
      <c r="D386" s="36"/>
      <c r="E386" s="36"/>
      <c r="F386" s="124">
        <f>F387</f>
        <v>4987</v>
      </c>
    </row>
    <row r="387" spans="1:6" s="105" customFormat="1" ht="12.75" customHeight="1">
      <c r="A387" s="156"/>
      <c r="B387" s="34" t="s">
        <v>272</v>
      </c>
      <c r="C387" s="41" t="s">
        <v>323</v>
      </c>
      <c r="D387" s="36"/>
      <c r="E387" s="36"/>
      <c r="F387" s="124">
        <f>F388+F394+F398+F402+F406+F412+F419+F426+F432+F436+F443</f>
        <v>4987</v>
      </c>
    </row>
    <row r="388" spans="1:6" s="105" customFormat="1" ht="26.25" hidden="1">
      <c r="A388" s="119"/>
      <c r="B388" s="134" t="s">
        <v>120</v>
      </c>
      <c r="C388" s="151" t="s">
        <v>324</v>
      </c>
      <c r="D388" s="131"/>
      <c r="E388" s="131"/>
      <c r="F388" s="123">
        <f>F389+F392</f>
        <v>0</v>
      </c>
    </row>
    <row r="389" spans="1:6" s="105" customFormat="1" ht="26.25" hidden="1">
      <c r="A389" s="156"/>
      <c r="B389" s="34" t="s">
        <v>76</v>
      </c>
      <c r="C389" s="41" t="s">
        <v>324</v>
      </c>
      <c r="D389" s="36">
        <v>200</v>
      </c>
      <c r="E389" s="36"/>
      <c r="F389" s="124">
        <f>F390</f>
        <v>0</v>
      </c>
    </row>
    <row r="390" spans="1:6" s="105" customFormat="1" ht="26.25" hidden="1">
      <c r="A390" s="156"/>
      <c r="B390" s="34" t="s">
        <v>77</v>
      </c>
      <c r="C390" s="41" t="s">
        <v>324</v>
      </c>
      <c r="D390" s="36">
        <v>240</v>
      </c>
      <c r="E390" s="36"/>
      <c r="F390" s="124">
        <f>F391</f>
        <v>0</v>
      </c>
    </row>
    <row r="391" spans="1:6" s="105" customFormat="1" ht="12.75" customHeight="1" hidden="1">
      <c r="A391" s="156"/>
      <c r="B391" s="34" t="s">
        <v>125</v>
      </c>
      <c r="C391" s="41" t="s">
        <v>324</v>
      </c>
      <c r="D391" s="36">
        <v>240</v>
      </c>
      <c r="E391" s="35" t="s">
        <v>126</v>
      </c>
      <c r="F391" s="124">
        <v>0</v>
      </c>
    </row>
    <row r="392" spans="1:6" s="105" customFormat="1" ht="12.75" customHeight="1" hidden="1">
      <c r="A392" s="156"/>
      <c r="B392" s="34" t="s">
        <v>312</v>
      </c>
      <c r="C392" s="41" t="s">
        <v>324</v>
      </c>
      <c r="D392" s="36">
        <v>830</v>
      </c>
      <c r="E392" s="36"/>
      <c r="F392" s="124">
        <f>F393</f>
        <v>0</v>
      </c>
    </row>
    <row r="393" spans="1:6" s="105" customFormat="1" ht="12.75" customHeight="1" hidden="1">
      <c r="A393" s="156"/>
      <c r="B393" s="34" t="s">
        <v>125</v>
      </c>
      <c r="C393" s="41" t="s">
        <v>324</v>
      </c>
      <c r="D393" s="36">
        <v>830</v>
      </c>
      <c r="E393" s="35" t="s">
        <v>126</v>
      </c>
      <c r="F393" s="124">
        <v>0</v>
      </c>
    </row>
    <row r="394" spans="1:6" s="105" customFormat="1" ht="25.5" customHeight="1">
      <c r="A394" s="119"/>
      <c r="B394" s="134" t="s">
        <v>326</v>
      </c>
      <c r="C394" s="131" t="s">
        <v>327</v>
      </c>
      <c r="D394" s="131"/>
      <c r="E394" s="131"/>
      <c r="F394" s="138">
        <f>F396</f>
        <v>385</v>
      </c>
    </row>
    <row r="395" spans="1:6" s="105" customFormat="1" ht="12.75" customHeight="1">
      <c r="A395" s="156"/>
      <c r="B395" s="34" t="s">
        <v>328</v>
      </c>
      <c r="C395" s="36" t="s">
        <v>327</v>
      </c>
      <c r="D395" s="36">
        <v>300</v>
      </c>
      <c r="E395" s="36"/>
      <c r="F395" s="125">
        <f>F396</f>
        <v>385</v>
      </c>
    </row>
    <row r="396" spans="1:6" s="105" customFormat="1" ht="25.5" customHeight="1">
      <c r="A396" s="156"/>
      <c r="B396" s="34" t="s">
        <v>329</v>
      </c>
      <c r="C396" s="36" t="s">
        <v>327</v>
      </c>
      <c r="D396" s="35" t="s">
        <v>330</v>
      </c>
      <c r="E396" s="36"/>
      <c r="F396" s="125">
        <f>F397</f>
        <v>385</v>
      </c>
    </row>
    <row r="397" spans="1:6" s="105" customFormat="1" ht="12.75" customHeight="1">
      <c r="A397" s="156"/>
      <c r="B397" s="34" t="s">
        <v>331</v>
      </c>
      <c r="C397" s="36" t="s">
        <v>327</v>
      </c>
      <c r="D397" s="35" t="s">
        <v>330</v>
      </c>
      <c r="E397" s="36">
        <v>1001</v>
      </c>
      <c r="F397" s="125">
        <v>385</v>
      </c>
    </row>
    <row r="398" spans="1:6" s="105" customFormat="1" ht="25.5" customHeight="1">
      <c r="A398" s="119"/>
      <c r="B398" s="134" t="s">
        <v>332</v>
      </c>
      <c r="C398" s="121" t="s">
        <v>333</v>
      </c>
      <c r="D398" s="131"/>
      <c r="E398" s="131"/>
      <c r="F398" s="138">
        <f>F400</f>
        <v>100</v>
      </c>
    </row>
    <row r="399" spans="1:6" s="105" customFormat="1" ht="12.75" customHeight="1">
      <c r="A399" s="156"/>
      <c r="B399" s="34" t="s">
        <v>127</v>
      </c>
      <c r="C399" s="35" t="s">
        <v>333</v>
      </c>
      <c r="D399" s="36">
        <v>800</v>
      </c>
      <c r="E399" s="36"/>
      <c r="F399" s="125">
        <f aca="true" t="shared" si="6" ref="F399:F404">F400</f>
        <v>100</v>
      </c>
    </row>
    <row r="400" spans="1:6" s="105" customFormat="1" ht="12.75" customHeight="1">
      <c r="A400" s="156"/>
      <c r="B400" s="34" t="s">
        <v>334</v>
      </c>
      <c r="C400" s="35" t="s">
        <v>333</v>
      </c>
      <c r="D400" s="35" t="s">
        <v>335</v>
      </c>
      <c r="E400" s="36"/>
      <c r="F400" s="125">
        <f t="shared" si="6"/>
        <v>100</v>
      </c>
    </row>
    <row r="401" spans="1:6" s="105" customFormat="1" ht="12.75" customHeight="1">
      <c r="A401" s="156"/>
      <c r="B401" s="34" t="s">
        <v>336</v>
      </c>
      <c r="C401" s="35" t="s">
        <v>333</v>
      </c>
      <c r="D401" s="35" t="s">
        <v>335</v>
      </c>
      <c r="E401" s="35" t="s">
        <v>337</v>
      </c>
      <c r="F401" s="125">
        <v>100</v>
      </c>
    </row>
    <row r="402" spans="1:6" s="105" customFormat="1" ht="12" customHeight="1">
      <c r="A402" s="119"/>
      <c r="B402" s="134" t="s">
        <v>338</v>
      </c>
      <c r="C402" s="151" t="s">
        <v>339</v>
      </c>
      <c r="D402" s="121"/>
      <c r="E402" s="121"/>
      <c r="F402" s="138">
        <f t="shared" si="6"/>
        <v>200</v>
      </c>
    </row>
    <row r="403" spans="1:6" s="105" customFormat="1" ht="25.5" customHeight="1">
      <c r="A403" s="156"/>
      <c r="B403" s="34" t="s">
        <v>76</v>
      </c>
      <c r="C403" s="41" t="s">
        <v>456</v>
      </c>
      <c r="D403" s="35" t="s">
        <v>104</v>
      </c>
      <c r="E403" s="35"/>
      <c r="F403" s="125">
        <f t="shared" si="6"/>
        <v>200</v>
      </c>
    </row>
    <row r="404" spans="1:6" s="105" customFormat="1" ht="25.5" customHeight="1">
      <c r="A404" s="156"/>
      <c r="B404" s="34" t="s">
        <v>77</v>
      </c>
      <c r="C404" s="41" t="s">
        <v>339</v>
      </c>
      <c r="D404" s="35" t="s">
        <v>78</v>
      </c>
      <c r="E404" s="35"/>
      <c r="F404" s="125">
        <f t="shared" si="6"/>
        <v>200</v>
      </c>
    </row>
    <row r="405" spans="1:6" s="105" customFormat="1" ht="12.75" customHeight="1">
      <c r="A405" s="156"/>
      <c r="B405" s="34" t="s">
        <v>228</v>
      </c>
      <c r="C405" s="41" t="s">
        <v>339</v>
      </c>
      <c r="D405" s="35" t="s">
        <v>78</v>
      </c>
      <c r="E405" s="35" t="s">
        <v>229</v>
      </c>
      <c r="F405" s="125">
        <v>200</v>
      </c>
    </row>
    <row r="406" spans="1:6" s="105" customFormat="1" ht="38.25" customHeight="1">
      <c r="A406" s="119"/>
      <c r="B406" s="134" t="s">
        <v>341</v>
      </c>
      <c r="C406" s="131" t="s">
        <v>340</v>
      </c>
      <c r="D406" s="121"/>
      <c r="E406" s="121"/>
      <c r="F406" s="138">
        <f>F407+F410</f>
        <v>1046</v>
      </c>
    </row>
    <row r="407" spans="1:6" s="105" customFormat="1" ht="25.5" customHeight="1">
      <c r="A407" s="156"/>
      <c r="B407" s="34" t="s">
        <v>76</v>
      </c>
      <c r="C407" s="36" t="s">
        <v>340</v>
      </c>
      <c r="D407" s="35" t="s">
        <v>104</v>
      </c>
      <c r="E407" s="35"/>
      <c r="F407" s="125">
        <f>F408</f>
        <v>1046</v>
      </c>
    </row>
    <row r="408" spans="1:6" s="105" customFormat="1" ht="25.5" customHeight="1">
      <c r="A408" s="156"/>
      <c r="B408" s="34" t="s">
        <v>77</v>
      </c>
      <c r="C408" s="36" t="s">
        <v>340</v>
      </c>
      <c r="D408" s="35" t="s">
        <v>78</v>
      </c>
      <c r="E408" s="35"/>
      <c r="F408" s="125">
        <f>F409</f>
        <v>1046</v>
      </c>
    </row>
    <row r="409" spans="1:6" s="105" customFormat="1" ht="12.75" customHeight="1">
      <c r="A409" s="156"/>
      <c r="B409" s="65" t="s">
        <v>199</v>
      </c>
      <c r="C409" s="36" t="s">
        <v>340</v>
      </c>
      <c r="D409" s="35" t="s">
        <v>78</v>
      </c>
      <c r="E409" s="35" t="s">
        <v>200</v>
      </c>
      <c r="F409" s="125">
        <f>870+176</f>
        <v>1046</v>
      </c>
    </row>
    <row r="410" spans="1:6" s="105" customFormat="1" ht="12.75" customHeight="1" hidden="1">
      <c r="A410" s="156"/>
      <c r="B410" s="65" t="s">
        <v>312</v>
      </c>
      <c r="C410" s="36" t="s">
        <v>340</v>
      </c>
      <c r="D410" s="35" t="s">
        <v>313</v>
      </c>
      <c r="E410" s="35"/>
      <c r="F410" s="125">
        <f>F411</f>
        <v>0</v>
      </c>
    </row>
    <row r="411" spans="1:6" s="105" customFormat="1" ht="12.75" customHeight="1" hidden="1">
      <c r="A411" s="156"/>
      <c r="B411" s="65" t="s">
        <v>199</v>
      </c>
      <c r="C411" s="36" t="s">
        <v>340</v>
      </c>
      <c r="D411" s="35" t="s">
        <v>313</v>
      </c>
      <c r="E411" s="35" t="s">
        <v>200</v>
      </c>
      <c r="F411" s="125">
        <v>0</v>
      </c>
    </row>
    <row r="412" spans="1:6" s="105" customFormat="1" ht="12.75" customHeight="1" hidden="1">
      <c r="A412" s="119"/>
      <c r="B412" s="134" t="s">
        <v>342</v>
      </c>
      <c r="C412" s="121" t="s">
        <v>359</v>
      </c>
      <c r="D412" s="121"/>
      <c r="E412" s="121"/>
      <c r="F412" s="138">
        <f>F413+F416</f>
        <v>0</v>
      </c>
    </row>
    <row r="413" spans="1:6" s="105" customFormat="1" ht="12.75" customHeight="1" hidden="1">
      <c r="A413" s="156"/>
      <c r="B413" s="34" t="s">
        <v>76</v>
      </c>
      <c r="C413" s="35" t="s">
        <v>359</v>
      </c>
      <c r="D413" s="35" t="s">
        <v>104</v>
      </c>
      <c r="E413" s="35"/>
      <c r="F413" s="125">
        <f>F414</f>
        <v>0</v>
      </c>
    </row>
    <row r="414" spans="1:6" s="105" customFormat="1" ht="26.25" hidden="1">
      <c r="A414" s="156"/>
      <c r="B414" s="34" t="s">
        <v>77</v>
      </c>
      <c r="C414" s="35" t="s">
        <v>359</v>
      </c>
      <c r="D414" s="35" t="s">
        <v>78</v>
      </c>
      <c r="E414" s="35"/>
      <c r="F414" s="125">
        <f>F415</f>
        <v>0</v>
      </c>
    </row>
    <row r="415" spans="1:6" s="105" customFormat="1" ht="12.75" customHeight="1" hidden="1">
      <c r="A415" s="156"/>
      <c r="B415" s="65" t="s">
        <v>170</v>
      </c>
      <c r="C415" s="35" t="s">
        <v>359</v>
      </c>
      <c r="D415" s="35" t="s">
        <v>78</v>
      </c>
      <c r="E415" s="35" t="s">
        <v>343</v>
      </c>
      <c r="F415" s="125">
        <v>0</v>
      </c>
    </row>
    <row r="416" spans="1:6" s="105" customFormat="1" ht="12.75" customHeight="1" hidden="1">
      <c r="A416" s="156"/>
      <c r="B416" s="65" t="s">
        <v>328</v>
      </c>
      <c r="C416" s="35" t="s">
        <v>359</v>
      </c>
      <c r="D416" s="35" t="s">
        <v>344</v>
      </c>
      <c r="E416" s="35"/>
      <c r="F416" s="125">
        <f>F417</f>
        <v>0</v>
      </c>
    </row>
    <row r="417" spans="1:6" s="105" customFormat="1" ht="12.75" customHeight="1" hidden="1">
      <c r="A417" s="156"/>
      <c r="B417" s="34" t="s">
        <v>345</v>
      </c>
      <c r="C417" s="35" t="s">
        <v>359</v>
      </c>
      <c r="D417" s="35" t="s">
        <v>346</v>
      </c>
      <c r="E417" s="35"/>
      <c r="F417" s="125">
        <f>F418</f>
        <v>0</v>
      </c>
    </row>
    <row r="418" spans="1:6" s="105" customFormat="1" ht="12.75" customHeight="1" hidden="1">
      <c r="A418" s="156"/>
      <c r="B418" s="65" t="s">
        <v>170</v>
      </c>
      <c r="C418" s="35" t="s">
        <v>359</v>
      </c>
      <c r="D418" s="35" t="s">
        <v>346</v>
      </c>
      <c r="E418" s="35" t="s">
        <v>343</v>
      </c>
      <c r="F418" s="125">
        <v>0</v>
      </c>
    </row>
    <row r="419" spans="1:6" s="105" customFormat="1" ht="26.25" hidden="1">
      <c r="A419" s="119"/>
      <c r="B419" s="130" t="s">
        <v>217</v>
      </c>
      <c r="C419" s="151" t="s">
        <v>347</v>
      </c>
      <c r="D419" s="131"/>
      <c r="E419" s="121"/>
      <c r="F419" s="138">
        <f>F420+F424</f>
        <v>0</v>
      </c>
    </row>
    <row r="420" spans="1:6" s="105" customFormat="1" ht="26.25" hidden="1">
      <c r="A420" s="156"/>
      <c r="B420" s="39" t="s">
        <v>76</v>
      </c>
      <c r="C420" s="41" t="s">
        <v>347</v>
      </c>
      <c r="D420" s="36">
        <v>200</v>
      </c>
      <c r="E420" s="35"/>
      <c r="F420" s="125">
        <f>F421</f>
        <v>0</v>
      </c>
    </row>
    <row r="421" spans="1:6" s="105" customFormat="1" ht="26.25" hidden="1">
      <c r="A421" s="156"/>
      <c r="B421" s="34" t="s">
        <v>77</v>
      </c>
      <c r="C421" s="41" t="s">
        <v>347</v>
      </c>
      <c r="D421" s="36">
        <v>240</v>
      </c>
      <c r="E421" s="35"/>
      <c r="F421" s="125">
        <f>F422</f>
        <v>0</v>
      </c>
    </row>
    <row r="422" spans="1:6" s="105" customFormat="1" ht="12.75" customHeight="1" hidden="1">
      <c r="A422" s="156"/>
      <c r="B422" s="34" t="s">
        <v>190</v>
      </c>
      <c r="C422" s="41" t="s">
        <v>347</v>
      </c>
      <c r="D422" s="35" t="s">
        <v>78</v>
      </c>
      <c r="E422" s="35" t="s">
        <v>191</v>
      </c>
      <c r="F422" s="125">
        <v>0</v>
      </c>
    </row>
    <row r="423" spans="1:6" s="105" customFormat="1" ht="12.75" customHeight="1" hidden="1">
      <c r="A423" s="156"/>
      <c r="B423" s="34" t="s">
        <v>127</v>
      </c>
      <c r="C423" s="41" t="s">
        <v>347</v>
      </c>
      <c r="D423" s="35" t="s">
        <v>128</v>
      </c>
      <c r="E423" s="35"/>
      <c r="F423" s="125">
        <f>F424</f>
        <v>0</v>
      </c>
    </row>
    <row r="424" spans="1:6" s="105" customFormat="1" ht="12.75" customHeight="1" hidden="1">
      <c r="A424" s="156"/>
      <c r="B424" s="34" t="s">
        <v>312</v>
      </c>
      <c r="C424" s="41" t="s">
        <v>347</v>
      </c>
      <c r="D424" s="35" t="s">
        <v>313</v>
      </c>
      <c r="E424" s="35"/>
      <c r="F424" s="125">
        <f>F425</f>
        <v>0</v>
      </c>
    </row>
    <row r="425" spans="1:6" s="105" customFormat="1" ht="12.75" customHeight="1" hidden="1">
      <c r="A425" s="156"/>
      <c r="B425" s="34" t="s">
        <v>190</v>
      </c>
      <c r="C425" s="41" t="s">
        <v>347</v>
      </c>
      <c r="D425" s="35" t="s">
        <v>313</v>
      </c>
      <c r="E425" s="35" t="s">
        <v>191</v>
      </c>
      <c r="F425" s="125">
        <v>0</v>
      </c>
    </row>
    <row r="426" spans="1:6" s="105" customFormat="1" ht="12.75" customHeight="1">
      <c r="A426" s="154"/>
      <c r="B426" s="134" t="s">
        <v>348</v>
      </c>
      <c r="C426" s="151" t="s">
        <v>349</v>
      </c>
      <c r="D426" s="121"/>
      <c r="E426" s="121"/>
      <c r="F426" s="138">
        <f>F427+F430</f>
        <v>2519</v>
      </c>
    </row>
    <row r="427" spans="1:6" s="105" customFormat="1" ht="12.75" customHeight="1">
      <c r="A427" s="153"/>
      <c r="B427" s="34" t="s">
        <v>76</v>
      </c>
      <c r="C427" s="41" t="s">
        <v>349</v>
      </c>
      <c r="D427" s="35" t="s">
        <v>104</v>
      </c>
      <c r="E427" s="35"/>
      <c r="F427" s="125">
        <f>F428</f>
        <v>2519</v>
      </c>
    </row>
    <row r="428" spans="1:6" s="105" customFormat="1" ht="25.5" customHeight="1">
      <c r="A428" s="153"/>
      <c r="B428" s="34" t="s">
        <v>77</v>
      </c>
      <c r="C428" s="41" t="s">
        <v>349</v>
      </c>
      <c r="D428" s="35" t="s">
        <v>78</v>
      </c>
      <c r="E428" s="35"/>
      <c r="F428" s="125">
        <f>F429</f>
        <v>2519</v>
      </c>
    </row>
    <row r="429" spans="1:6" s="105" customFormat="1" ht="12.75" customHeight="1">
      <c r="A429" s="153"/>
      <c r="B429" s="34" t="s">
        <v>190</v>
      </c>
      <c r="C429" s="41" t="s">
        <v>349</v>
      </c>
      <c r="D429" s="35" t="s">
        <v>78</v>
      </c>
      <c r="E429" s="35" t="s">
        <v>191</v>
      </c>
      <c r="F429" s="125">
        <f>3753-200-336-364-334</f>
        <v>2519</v>
      </c>
    </row>
    <row r="430" spans="1:6" s="105" customFormat="1" ht="12.75" customHeight="1" hidden="1">
      <c r="A430" s="153"/>
      <c r="B430" s="34" t="s">
        <v>312</v>
      </c>
      <c r="C430" s="41" t="s">
        <v>349</v>
      </c>
      <c r="D430" s="35" t="s">
        <v>313</v>
      </c>
      <c r="E430" s="35"/>
      <c r="F430" s="125">
        <f>F431</f>
        <v>0</v>
      </c>
    </row>
    <row r="431" spans="1:6" s="105" customFormat="1" ht="12" customHeight="1" hidden="1">
      <c r="A431" s="153"/>
      <c r="B431" s="34" t="s">
        <v>190</v>
      </c>
      <c r="C431" s="41" t="s">
        <v>349</v>
      </c>
      <c r="D431" s="35" t="s">
        <v>313</v>
      </c>
      <c r="E431" s="35" t="s">
        <v>191</v>
      </c>
      <c r="F431" s="125">
        <v>0</v>
      </c>
    </row>
    <row r="432" spans="1:6" s="105" customFormat="1" ht="39" hidden="1">
      <c r="A432" s="154"/>
      <c r="B432" s="134" t="s">
        <v>350</v>
      </c>
      <c r="C432" s="151" t="s">
        <v>351</v>
      </c>
      <c r="D432" s="121"/>
      <c r="E432" s="121"/>
      <c r="F432" s="138">
        <f>F433</f>
        <v>0</v>
      </c>
    </row>
    <row r="433" spans="1:6" s="105" customFormat="1" ht="26.25" hidden="1">
      <c r="A433" s="153"/>
      <c r="B433" s="34" t="s">
        <v>76</v>
      </c>
      <c r="C433" s="41" t="s">
        <v>351</v>
      </c>
      <c r="D433" s="35" t="s">
        <v>104</v>
      </c>
      <c r="E433" s="35"/>
      <c r="F433" s="125">
        <f>F434</f>
        <v>0</v>
      </c>
    </row>
    <row r="434" spans="1:6" s="105" customFormat="1" ht="26.25" hidden="1">
      <c r="A434" s="153"/>
      <c r="B434" s="34" t="s">
        <v>77</v>
      </c>
      <c r="C434" s="41" t="s">
        <v>351</v>
      </c>
      <c r="D434" s="35" t="s">
        <v>78</v>
      </c>
      <c r="E434" s="35"/>
      <c r="F434" s="125">
        <f>F435</f>
        <v>0</v>
      </c>
    </row>
    <row r="435" spans="1:6" s="105" customFormat="1" ht="12.75" customHeight="1" hidden="1">
      <c r="A435" s="153"/>
      <c r="B435" s="34" t="s">
        <v>352</v>
      </c>
      <c r="C435" s="41" t="s">
        <v>351</v>
      </c>
      <c r="D435" s="35" t="s">
        <v>78</v>
      </c>
      <c r="E435" s="35" t="s">
        <v>353</v>
      </c>
      <c r="F435" s="125">
        <v>0</v>
      </c>
    </row>
    <row r="436" spans="1:6" s="105" customFormat="1" ht="25.5" customHeight="1">
      <c r="A436" s="154"/>
      <c r="B436" s="134" t="s">
        <v>354</v>
      </c>
      <c r="C436" s="121" t="s">
        <v>355</v>
      </c>
      <c r="D436" s="131"/>
      <c r="E436" s="131"/>
      <c r="F436" s="138">
        <f>F437+F440</f>
        <v>486.99999999999994</v>
      </c>
    </row>
    <row r="437" spans="1:6" s="105" customFormat="1" ht="51" customHeight="1">
      <c r="A437" s="153"/>
      <c r="B437" s="34" t="s">
        <v>122</v>
      </c>
      <c r="C437" s="35" t="s">
        <v>355</v>
      </c>
      <c r="D437" s="36">
        <v>100</v>
      </c>
      <c r="E437" s="36"/>
      <c r="F437" s="125">
        <f>F438</f>
        <v>478.09999999999997</v>
      </c>
    </row>
    <row r="438" spans="1:6" s="105" customFormat="1" ht="25.5" customHeight="1">
      <c r="A438" s="153"/>
      <c r="B438" s="34" t="s">
        <v>276</v>
      </c>
      <c r="C438" s="35" t="s">
        <v>355</v>
      </c>
      <c r="D438" s="35" t="s">
        <v>277</v>
      </c>
      <c r="E438" s="36"/>
      <c r="F438" s="125">
        <f>F439</f>
        <v>478.09999999999997</v>
      </c>
    </row>
    <row r="439" spans="1:6" s="105" customFormat="1" ht="12.75" customHeight="1">
      <c r="A439" s="153"/>
      <c r="B439" s="34" t="s">
        <v>356</v>
      </c>
      <c r="C439" s="35" t="s">
        <v>355</v>
      </c>
      <c r="D439" s="35" t="s">
        <v>277</v>
      </c>
      <c r="E439" s="35" t="s">
        <v>357</v>
      </c>
      <c r="F439" s="125">
        <f>448.7+29.4</f>
        <v>478.09999999999997</v>
      </c>
    </row>
    <row r="440" spans="1:6" s="105" customFormat="1" ht="26.25" customHeight="1">
      <c r="A440" s="153"/>
      <c r="B440" s="34" t="s">
        <v>76</v>
      </c>
      <c r="C440" s="35" t="s">
        <v>355</v>
      </c>
      <c r="D440" s="35" t="s">
        <v>104</v>
      </c>
      <c r="E440" s="35"/>
      <c r="F440" s="125">
        <f>F441</f>
        <v>8.9</v>
      </c>
    </row>
    <row r="441" spans="1:6" s="105" customFormat="1" ht="27" customHeight="1">
      <c r="A441" s="153"/>
      <c r="B441" s="34" t="s">
        <v>77</v>
      </c>
      <c r="C441" s="35" t="s">
        <v>355</v>
      </c>
      <c r="D441" s="35" t="s">
        <v>78</v>
      </c>
      <c r="E441" s="36"/>
      <c r="F441" s="125">
        <f>F442</f>
        <v>8.9</v>
      </c>
    </row>
    <row r="442" spans="1:6" s="105" customFormat="1" ht="15.75" customHeight="1">
      <c r="A442" s="153"/>
      <c r="B442" s="34" t="s">
        <v>356</v>
      </c>
      <c r="C442" s="35" t="s">
        <v>355</v>
      </c>
      <c r="D442" s="35" t="s">
        <v>78</v>
      </c>
      <c r="E442" s="35" t="s">
        <v>357</v>
      </c>
      <c r="F442" s="125">
        <v>8.9</v>
      </c>
    </row>
    <row r="443" spans="1:6" s="105" customFormat="1" ht="27" customHeight="1">
      <c r="A443" s="198"/>
      <c r="B443" s="199" t="s">
        <v>448</v>
      </c>
      <c r="C443" s="200" t="s">
        <v>325</v>
      </c>
      <c r="D443" s="200"/>
      <c r="E443" s="200"/>
      <c r="F443" s="201">
        <f>F444</f>
        <v>250</v>
      </c>
    </row>
    <row r="444" spans="1:6" s="105" customFormat="1" ht="27" customHeight="1">
      <c r="A444" s="153"/>
      <c r="B444" s="34" t="s">
        <v>76</v>
      </c>
      <c r="C444" s="41" t="s">
        <v>325</v>
      </c>
      <c r="D444" s="36">
        <v>200</v>
      </c>
      <c r="E444" s="35"/>
      <c r="F444" s="124">
        <f>F445</f>
        <v>250</v>
      </c>
    </row>
    <row r="445" spans="1:6" s="105" customFormat="1" ht="27" customHeight="1">
      <c r="A445" s="153"/>
      <c r="B445" s="34" t="s">
        <v>77</v>
      </c>
      <c r="C445" s="41" t="s">
        <v>325</v>
      </c>
      <c r="D445" s="36">
        <v>240</v>
      </c>
      <c r="E445" s="35"/>
      <c r="F445" s="124">
        <f>F446+F447</f>
        <v>250</v>
      </c>
    </row>
    <row r="446" spans="1:6" s="105" customFormat="1" ht="15.75" customHeight="1" hidden="1">
      <c r="A446" s="153"/>
      <c r="B446" s="34" t="s">
        <v>190</v>
      </c>
      <c r="C446" s="41" t="s">
        <v>325</v>
      </c>
      <c r="D446" s="36">
        <v>240</v>
      </c>
      <c r="E446" s="35" t="s">
        <v>191</v>
      </c>
      <c r="F446" s="124">
        <v>0</v>
      </c>
    </row>
    <row r="447" spans="1:6" s="105" customFormat="1" ht="15.75" customHeight="1">
      <c r="A447" s="153"/>
      <c r="B447" s="34" t="s">
        <v>125</v>
      </c>
      <c r="C447" s="41" t="s">
        <v>325</v>
      </c>
      <c r="D447" s="36">
        <v>240</v>
      </c>
      <c r="E447" s="35" t="s">
        <v>126</v>
      </c>
      <c r="F447" s="124">
        <v>250</v>
      </c>
    </row>
    <row r="448" spans="1:6" s="109" customFormat="1" ht="15" customHeight="1">
      <c r="A448" s="309" t="s">
        <v>358</v>
      </c>
      <c r="B448" s="310"/>
      <c r="C448" s="310"/>
      <c r="D448" s="311"/>
      <c r="E448" s="159"/>
      <c r="F448" s="160">
        <f>F25+F312</f>
        <v>123302.94889</v>
      </c>
    </row>
    <row r="449" ht="12.75">
      <c r="F449" s="161"/>
    </row>
    <row r="450" ht="12.75">
      <c r="F450" s="161"/>
    </row>
    <row r="451" ht="12.75">
      <c r="F451" s="161"/>
    </row>
    <row r="452" ht="12.75">
      <c r="F452" s="161"/>
    </row>
    <row r="453" ht="12.75">
      <c r="F453" s="161"/>
    </row>
    <row r="454" ht="12.75">
      <c r="F454" s="161"/>
    </row>
    <row r="455" ht="12.75">
      <c r="F455" s="161"/>
    </row>
    <row r="456" ht="12.75">
      <c r="F456" s="161"/>
    </row>
    <row r="457" ht="12.75">
      <c r="F457" s="161"/>
    </row>
    <row r="458" ht="12.75">
      <c r="F458" s="161"/>
    </row>
    <row r="459" ht="12.75">
      <c r="F459" s="161"/>
    </row>
    <row r="460" ht="12.75">
      <c r="F460" s="161"/>
    </row>
    <row r="461" ht="12.75">
      <c r="F461" s="161"/>
    </row>
    <row r="462" ht="12.75">
      <c r="F462" s="161"/>
    </row>
    <row r="463" ht="12.75">
      <c r="F463" s="161"/>
    </row>
    <row r="464" ht="12.75">
      <c r="F464" s="161"/>
    </row>
    <row r="465" ht="12.75">
      <c r="F465" s="161"/>
    </row>
    <row r="466" ht="12.75">
      <c r="F466" s="161"/>
    </row>
    <row r="467" ht="12.75">
      <c r="F467" s="161"/>
    </row>
    <row r="468" ht="12.75">
      <c r="F468" s="161"/>
    </row>
    <row r="469" ht="12.75">
      <c r="F469" s="161"/>
    </row>
    <row r="470" ht="12.75">
      <c r="F470" s="161"/>
    </row>
    <row r="471" ht="12.75">
      <c r="F471" s="161"/>
    </row>
    <row r="472" ht="12.75">
      <c r="F472" s="161"/>
    </row>
    <row r="473" ht="12.75">
      <c r="F473" s="161"/>
    </row>
    <row r="474" ht="12.75">
      <c r="F474" s="161"/>
    </row>
    <row r="475" ht="12.75">
      <c r="F475" s="161"/>
    </row>
    <row r="476" ht="12.75">
      <c r="F476" s="161"/>
    </row>
    <row r="477" ht="12.75">
      <c r="F477" s="161"/>
    </row>
    <row r="478" ht="12.75">
      <c r="F478" s="161"/>
    </row>
    <row r="479" ht="12.75">
      <c r="F479" s="161"/>
    </row>
    <row r="480" ht="12.75">
      <c r="F480" s="161"/>
    </row>
    <row r="481" ht="12.75">
      <c r="F481" s="161"/>
    </row>
    <row r="482" ht="12.75">
      <c r="F482" s="161"/>
    </row>
    <row r="483" ht="12.75">
      <c r="F483" s="161"/>
    </row>
    <row r="484" ht="12.75">
      <c r="F484" s="161"/>
    </row>
    <row r="485" ht="12.75">
      <c r="F485" s="161"/>
    </row>
    <row r="486" ht="12.75">
      <c r="F486" s="161"/>
    </row>
    <row r="487" ht="12.75">
      <c r="F487" s="161"/>
    </row>
  </sheetData>
  <sheetProtection/>
  <mergeCells count="19">
    <mergeCell ref="A1:F1"/>
    <mergeCell ref="A2:F2"/>
    <mergeCell ref="A3:F3"/>
    <mergeCell ref="A4:F4"/>
    <mergeCell ref="A5:F5"/>
    <mergeCell ref="A18:F18"/>
    <mergeCell ref="A17:F17"/>
    <mergeCell ref="A9:F9"/>
    <mergeCell ref="A10:F10"/>
    <mergeCell ref="A11:F11"/>
    <mergeCell ref="A12:F12"/>
    <mergeCell ref="A13:F13"/>
    <mergeCell ref="A16:F16"/>
    <mergeCell ref="B312:E312"/>
    <mergeCell ref="A448:D448"/>
    <mergeCell ref="A19:F19"/>
    <mergeCell ref="A20:F20"/>
    <mergeCell ref="A21:F21"/>
    <mergeCell ref="B25:E25"/>
  </mergeCells>
  <printOptions/>
  <pageMargins left="0.7874015748031497" right="0.6299212598425197" top="0.7874015748031497" bottom="0.3937007874015748" header="0" footer="0"/>
  <pageSetup horizontalDpi="600" verticalDpi="600" orientation="portrait" paperSize="9" scale="80" r:id="rId1"/>
  <rowBreaks count="9" manualBreakCount="9">
    <brk id="52" max="5" man="1"/>
    <brk id="111" max="5" man="1"/>
    <brk id="158" max="255" man="1"/>
    <brk id="223" max="255" man="1"/>
    <brk id="279" max="5" man="1"/>
    <brk id="326" max="5" man="1"/>
    <brk id="384" max="5" man="1"/>
    <brk id="448" max="255" man="1"/>
    <brk id="4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551"/>
  <sheetViews>
    <sheetView view="pageBreakPreview" zoomScaleSheetLayoutView="100" zoomScalePageLayoutView="0" workbookViewId="0" topLeftCell="A1">
      <selection activeCell="A5" sqref="A5:G5"/>
    </sheetView>
  </sheetViews>
  <sheetFormatPr defaultColWidth="9.140625" defaultRowHeight="12.75"/>
  <cols>
    <col min="1" max="1" width="3.7109375" style="110" customWidth="1"/>
    <col min="2" max="2" width="58.7109375" style="110" customWidth="1"/>
    <col min="3" max="3" width="13.7109375" style="110" customWidth="1"/>
    <col min="4" max="4" width="7.7109375" style="110" customWidth="1"/>
    <col min="5" max="5" width="9.7109375" style="110" customWidth="1"/>
    <col min="6" max="7" width="17.7109375" style="111" customWidth="1"/>
    <col min="8" max="16384" width="9.140625" style="110" customWidth="1"/>
  </cols>
  <sheetData>
    <row r="1" spans="1:7" ht="12.75" customHeight="1">
      <c r="A1" s="302" t="s">
        <v>524</v>
      </c>
      <c r="B1" s="303"/>
      <c r="C1" s="303"/>
      <c r="D1" s="303"/>
      <c r="E1" s="303"/>
      <c r="F1" s="303"/>
      <c r="G1" s="303"/>
    </row>
    <row r="2" spans="1:7" ht="12.75" customHeight="1">
      <c r="A2" s="302" t="s">
        <v>50</v>
      </c>
      <c r="B2" s="303"/>
      <c r="C2" s="303"/>
      <c r="D2" s="303"/>
      <c r="E2" s="303"/>
      <c r="F2" s="303"/>
      <c r="G2" s="303"/>
    </row>
    <row r="3" spans="1:7" ht="12.75" customHeight="1">
      <c r="A3" s="302" t="s">
        <v>51</v>
      </c>
      <c r="B3" s="303"/>
      <c r="C3" s="303"/>
      <c r="D3" s="303"/>
      <c r="E3" s="303"/>
      <c r="F3" s="303"/>
      <c r="G3" s="303"/>
    </row>
    <row r="4" spans="1:7" ht="12.75" customHeight="1">
      <c r="A4" s="302" t="s">
        <v>52</v>
      </c>
      <c r="B4" s="303"/>
      <c r="C4" s="303"/>
      <c r="D4" s="303"/>
      <c r="E4" s="303"/>
      <c r="F4" s="303"/>
      <c r="G4" s="303"/>
    </row>
    <row r="5" spans="1:7" ht="12.75" customHeight="1">
      <c r="A5" s="304" t="s">
        <v>583</v>
      </c>
      <c r="B5" s="303"/>
      <c r="C5" s="303"/>
      <c r="D5" s="303"/>
      <c r="E5" s="303"/>
      <c r="F5" s="303"/>
      <c r="G5" s="303"/>
    </row>
    <row r="9" spans="1:7" ht="12.75" customHeight="1">
      <c r="A9" s="302" t="s">
        <v>526</v>
      </c>
      <c r="B9" s="303"/>
      <c r="C9" s="303"/>
      <c r="D9" s="303"/>
      <c r="E9" s="303"/>
      <c r="F9" s="303"/>
      <c r="G9" s="303"/>
    </row>
    <row r="10" spans="1:7" ht="12.75" customHeight="1">
      <c r="A10" s="302" t="s">
        <v>50</v>
      </c>
      <c r="B10" s="303"/>
      <c r="C10" s="303"/>
      <c r="D10" s="303"/>
      <c r="E10" s="303"/>
      <c r="F10" s="303"/>
      <c r="G10" s="303"/>
    </row>
    <row r="11" spans="1:7" ht="12.75" customHeight="1">
      <c r="A11" s="302" t="s">
        <v>51</v>
      </c>
      <c r="B11" s="303"/>
      <c r="C11" s="303"/>
      <c r="D11" s="303"/>
      <c r="E11" s="303"/>
      <c r="F11" s="303"/>
      <c r="G11" s="303"/>
    </row>
    <row r="12" spans="1:7" ht="12.75" customHeight="1">
      <c r="A12" s="302" t="s">
        <v>52</v>
      </c>
      <c r="B12" s="303"/>
      <c r="C12" s="303"/>
      <c r="D12" s="303"/>
      <c r="E12" s="303"/>
      <c r="F12" s="303"/>
      <c r="G12" s="303"/>
    </row>
    <row r="13" spans="1:7" ht="12.75" customHeight="1">
      <c r="A13" s="304" t="s">
        <v>560</v>
      </c>
      <c r="B13" s="303"/>
      <c r="C13" s="303"/>
      <c r="D13" s="303"/>
      <c r="E13" s="303"/>
      <c r="F13" s="303"/>
      <c r="G13" s="303"/>
    </row>
    <row r="14" spans="1:7" ht="12.75" customHeight="1">
      <c r="A14" s="219"/>
      <c r="B14" s="218"/>
      <c r="C14" s="218"/>
      <c r="D14" s="218"/>
      <c r="E14" s="218"/>
      <c r="F14" s="218"/>
      <c r="G14" s="218"/>
    </row>
    <row r="15" spans="1:7" ht="12.75" customHeight="1">
      <c r="A15" s="219"/>
      <c r="B15" s="218"/>
      <c r="C15" s="218"/>
      <c r="D15" s="218"/>
      <c r="E15" s="218"/>
      <c r="F15" s="218"/>
      <c r="G15" s="218"/>
    </row>
    <row r="16" spans="1:7" ht="12.75">
      <c r="A16" s="305"/>
      <c r="B16" s="303"/>
      <c r="C16" s="303"/>
      <c r="D16" s="303"/>
      <c r="E16" s="303"/>
      <c r="F16" s="303"/>
      <c r="G16" s="110"/>
    </row>
    <row r="17" spans="1:7" ht="14.25" customHeight="1">
      <c r="A17" s="312" t="s">
        <v>61</v>
      </c>
      <c r="B17" s="312"/>
      <c r="C17" s="312"/>
      <c r="D17" s="312"/>
      <c r="E17" s="312"/>
      <c r="F17" s="312"/>
      <c r="G17" s="303"/>
    </row>
    <row r="18" spans="1:7" ht="14.25" customHeight="1">
      <c r="A18" s="312" t="s">
        <v>62</v>
      </c>
      <c r="B18" s="312"/>
      <c r="C18" s="312"/>
      <c r="D18" s="312"/>
      <c r="E18" s="312"/>
      <c r="F18" s="312"/>
      <c r="G18" s="303"/>
    </row>
    <row r="19" spans="1:7" ht="12.75" customHeight="1">
      <c r="A19" s="312" t="s">
        <v>63</v>
      </c>
      <c r="B19" s="312"/>
      <c r="C19" s="312"/>
      <c r="D19" s="312"/>
      <c r="E19" s="312"/>
      <c r="F19" s="312"/>
      <c r="G19" s="303"/>
    </row>
    <row r="20" spans="1:7" ht="14.25" customHeight="1">
      <c r="A20" s="312" t="s">
        <v>64</v>
      </c>
      <c r="B20" s="312"/>
      <c r="C20" s="312"/>
      <c r="D20" s="312"/>
      <c r="E20" s="312"/>
      <c r="F20" s="312"/>
      <c r="G20" s="303"/>
    </row>
    <row r="21" spans="1:7" ht="15.75" customHeight="1">
      <c r="A21" s="316" t="s">
        <v>521</v>
      </c>
      <c r="B21" s="316"/>
      <c r="C21" s="316"/>
      <c r="D21" s="316"/>
      <c r="E21" s="316"/>
      <c r="F21" s="316"/>
      <c r="G21" s="303"/>
    </row>
    <row r="22" spans="1:7" ht="14.25">
      <c r="A22" s="313"/>
      <c r="B22" s="313"/>
      <c r="C22" s="313"/>
      <c r="D22" s="313"/>
      <c r="E22" s="313"/>
      <c r="F22" s="313"/>
      <c r="G22" s="317"/>
    </row>
    <row r="23" spans="1:7" s="103" customFormat="1" ht="12.75">
      <c r="A23" s="319" t="s">
        <v>55</v>
      </c>
      <c r="B23" s="318" t="s">
        <v>65</v>
      </c>
      <c r="C23" s="318" t="s">
        <v>66</v>
      </c>
      <c r="D23" s="318" t="s">
        <v>67</v>
      </c>
      <c r="E23" s="318" t="s">
        <v>68</v>
      </c>
      <c r="F23" s="314" t="s">
        <v>53</v>
      </c>
      <c r="G23" s="315"/>
    </row>
    <row r="24" spans="1:7" s="103" customFormat="1" ht="25.5" customHeight="1">
      <c r="A24" s="292"/>
      <c r="B24" s="292"/>
      <c r="C24" s="292"/>
      <c r="D24" s="292"/>
      <c r="E24" s="292"/>
      <c r="F24" s="77" t="s">
        <v>520</v>
      </c>
      <c r="G24" s="77" t="s">
        <v>522</v>
      </c>
    </row>
    <row r="25" spans="1:7" s="103" customFormat="1" ht="12.75">
      <c r="A25" s="12" t="s">
        <v>56</v>
      </c>
      <c r="B25" s="14">
        <v>2</v>
      </c>
      <c r="C25" s="14">
        <v>3</v>
      </c>
      <c r="D25" s="14">
        <v>4</v>
      </c>
      <c r="E25" s="14">
        <v>5</v>
      </c>
      <c r="F25" s="77">
        <v>6</v>
      </c>
      <c r="G25" s="77">
        <v>7</v>
      </c>
    </row>
    <row r="26" spans="1:7" s="103" customFormat="1" ht="15" customHeight="1">
      <c r="A26" s="112"/>
      <c r="B26" s="306" t="s">
        <v>69</v>
      </c>
      <c r="C26" s="307"/>
      <c r="D26" s="307"/>
      <c r="E26" s="308"/>
      <c r="F26" s="113">
        <f>F27+F33+F39+F87+F106+F136+F142+F160+F166+F246+F252+F263+F282+F292</f>
        <v>24498</v>
      </c>
      <c r="G26" s="113">
        <f>G27+G33+G39+G87+G106+G136+G142+G160+G166+G246+G252+G263+G282+G292</f>
        <v>1240</v>
      </c>
    </row>
    <row r="27" spans="1:7" s="103" customFormat="1" ht="40.5" customHeight="1">
      <c r="A27" s="114">
        <v>1</v>
      </c>
      <c r="B27" s="115" t="s">
        <v>495</v>
      </c>
      <c r="C27" s="116" t="s">
        <v>500</v>
      </c>
      <c r="D27" s="117"/>
      <c r="E27" s="117"/>
      <c r="F27" s="118">
        <f aca="true" t="shared" si="0" ref="F27:G31">F28</f>
        <v>150</v>
      </c>
      <c r="G27" s="118">
        <f t="shared" si="0"/>
        <v>160</v>
      </c>
    </row>
    <row r="28" spans="1:7" s="103" customFormat="1" ht="93" customHeight="1">
      <c r="A28" s="119"/>
      <c r="B28" s="120" t="s">
        <v>496</v>
      </c>
      <c r="C28" s="121" t="s">
        <v>499</v>
      </c>
      <c r="D28" s="122"/>
      <c r="E28" s="122"/>
      <c r="F28" s="123">
        <f t="shared" si="0"/>
        <v>150</v>
      </c>
      <c r="G28" s="123">
        <f t="shared" si="0"/>
        <v>160</v>
      </c>
    </row>
    <row r="29" spans="1:7" s="103" customFormat="1" ht="65.25" customHeight="1">
      <c r="A29" s="39"/>
      <c r="B29" s="34" t="s">
        <v>497</v>
      </c>
      <c r="C29" s="35" t="s">
        <v>498</v>
      </c>
      <c r="D29" s="36"/>
      <c r="E29" s="36"/>
      <c r="F29" s="124">
        <f t="shared" si="0"/>
        <v>150</v>
      </c>
      <c r="G29" s="124">
        <f t="shared" si="0"/>
        <v>160</v>
      </c>
    </row>
    <row r="30" spans="1:7" s="103" customFormat="1" ht="25.5" customHeight="1">
      <c r="A30" s="39"/>
      <c r="B30" s="37" t="s">
        <v>76</v>
      </c>
      <c r="C30" s="35" t="s">
        <v>498</v>
      </c>
      <c r="D30" s="36">
        <v>200</v>
      </c>
      <c r="E30" s="36"/>
      <c r="F30" s="124">
        <f t="shared" si="0"/>
        <v>150</v>
      </c>
      <c r="G30" s="124">
        <f t="shared" si="0"/>
        <v>160</v>
      </c>
    </row>
    <row r="31" spans="1:7" s="103" customFormat="1" ht="25.5" customHeight="1">
      <c r="A31" s="39"/>
      <c r="B31" s="34" t="s">
        <v>77</v>
      </c>
      <c r="C31" s="35" t="s">
        <v>498</v>
      </c>
      <c r="D31" s="35" t="s">
        <v>78</v>
      </c>
      <c r="E31" s="35"/>
      <c r="F31" s="125">
        <f t="shared" si="0"/>
        <v>150</v>
      </c>
      <c r="G31" s="125">
        <f t="shared" si="0"/>
        <v>160</v>
      </c>
    </row>
    <row r="32" spans="1:7" s="103" customFormat="1" ht="41.25" customHeight="1">
      <c r="A32" s="39"/>
      <c r="B32" s="34" t="s">
        <v>268</v>
      </c>
      <c r="C32" s="35" t="s">
        <v>498</v>
      </c>
      <c r="D32" s="35" t="s">
        <v>78</v>
      </c>
      <c r="E32" s="35" t="s">
        <v>278</v>
      </c>
      <c r="F32" s="125">
        <v>150</v>
      </c>
      <c r="G32" s="125">
        <v>160</v>
      </c>
    </row>
    <row r="33" spans="1:7" ht="40.5">
      <c r="A33" s="114">
        <v>2</v>
      </c>
      <c r="B33" s="115" t="s">
        <v>70</v>
      </c>
      <c r="C33" s="116" t="s">
        <v>71</v>
      </c>
      <c r="D33" s="117"/>
      <c r="E33" s="117"/>
      <c r="F33" s="118">
        <f aca="true" t="shared" si="1" ref="F33:G37">F34</f>
        <v>350</v>
      </c>
      <c r="G33" s="118">
        <f t="shared" si="1"/>
        <v>360</v>
      </c>
    </row>
    <row r="34" spans="1:7" ht="13.5">
      <c r="A34" s="119"/>
      <c r="B34" s="120" t="s">
        <v>72</v>
      </c>
      <c r="C34" s="121" t="s">
        <v>73</v>
      </c>
      <c r="D34" s="122"/>
      <c r="E34" s="122"/>
      <c r="F34" s="123">
        <f t="shared" si="1"/>
        <v>350</v>
      </c>
      <c r="G34" s="123">
        <f t="shared" si="1"/>
        <v>360</v>
      </c>
    </row>
    <row r="35" spans="1:7" ht="25.5">
      <c r="A35" s="39"/>
      <c r="B35" s="34" t="s">
        <v>74</v>
      </c>
      <c r="C35" s="35" t="s">
        <v>75</v>
      </c>
      <c r="D35" s="36"/>
      <c r="E35" s="36"/>
      <c r="F35" s="124">
        <f t="shared" si="1"/>
        <v>350</v>
      </c>
      <c r="G35" s="124">
        <f t="shared" si="1"/>
        <v>360</v>
      </c>
    </row>
    <row r="36" spans="1:7" ht="25.5">
      <c r="A36" s="39"/>
      <c r="B36" s="37" t="s">
        <v>76</v>
      </c>
      <c r="C36" s="35" t="s">
        <v>75</v>
      </c>
      <c r="D36" s="36">
        <v>200</v>
      </c>
      <c r="E36" s="36"/>
      <c r="F36" s="124">
        <f t="shared" si="1"/>
        <v>350</v>
      </c>
      <c r="G36" s="124">
        <f t="shared" si="1"/>
        <v>360</v>
      </c>
    </row>
    <row r="37" spans="1:7" ht="25.5">
      <c r="A37" s="39"/>
      <c r="B37" s="34" t="s">
        <v>77</v>
      </c>
      <c r="C37" s="35" t="s">
        <v>75</v>
      </c>
      <c r="D37" s="35" t="s">
        <v>78</v>
      </c>
      <c r="E37" s="35"/>
      <c r="F37" s="125">
        <f t="shared" si="1"/>
        <v>350</v>
      </c>
      <c r="G37" s="125">
        <f t="shared" si="1"/>
        <v>360</v>
      </c>
    </row>
    <row r="38" spans="1:7" ht="12.75">
      <c r="A38" s="39"/>
      <c r="B38" s="34" t="s">
        <v>79</v>
      </c>
      <c r="C38" s="35" t="s">
        <v>75</v>
      </c>
      <c r="D38" s="35" t="s">
        <v>78</v>
      </c>
      <c r="E38" s="35" t="s">
        <v>80</v>
      </c>
      <c r="F38" s="125">
        <v>350</v>
      </c>
      <c r="G38" s="125">
        <v>360</v>
      </c>
    </row>
    <row r="39" spans="1:7" ht="39.75" customHeight="1" hidden="1">
      <c r="A39" s="114">
        <v>3</v>
      </c>
      <c r="B39" s="115" t="s">
        <v>81</v>
      </c>
      <c r="C39" s="116" t="s">
        <v>82</v>
      </c>
      <c r="D39" s="117" t="s">
        <v>83</v>
      </c>
      <c r="E39" s="117"/>
      <c r="F39" s="118">
        <f>F40+F60+F77</f>
        <v>0</v>
      </c>
      <c r="G39" s="118">
        <f>G40+G60+G77</f>
        <v>0</v>
      </c>
    </row>
    <row r="40" spans="1:7" ht="38.25" hidden="1">
      <c r="A40" s="126"/>
      <c r="B40" s="126" t="s">
        <v>84</v>
      </c>
      <c r="C40" s="127" t="s">
        <v>85</v>
      </c>
      <c r="D40" s="128"/>
      <c r="E40" s="128"/>
      <c r="F40" s="129">
        <f>F41+F50+F55</f>
        <v>0</v>
      </c>
      <c r="G40" s="129">
        <f>G41+G50+G55</f>
        <v>0</v>
      </c>
    </row>
    <row r="41" spans="1:7" ht="26.25" customHeight="1" hidden="1">
      <c r="A41" s="130"/>
      <c r="B41" s="130" t="s">
        <v>86</v>
      </c>
      <c r="C41" s="121" t="s">
        <v>87</v>
      </c>
      <c r="D41" s="131"/>
      <c r="E41" s="131"/>
      <c r="F41" s="123">
        <f>F42+F46</f>
        <v>0</v>
      </c>
      <c r="G41" s="123">
        <f>G42+G46</f>
        <v>0</v>
      </c>
    </row>
    <row r="42" spans="1:7" ht="38.25" hidden="1">
      <c r="A42" s="39"/>
      <c r="B42" s="63" t="s">
        <v>95</v>
      </c>
      <c r="C42" s="35" t="s">
        <v>96</v>
      </c>
      <c r="D42" s="35"/>
      <c r="E42" s="35"/>
      <c r="F42" s="125">
        <f aca="true" t="shared" si="2" ref="F42:G44">F43</f>
        <v>0</v>
      </c>
      <c r="G42" s="125">
        <f t="shared" si="2"/>
        <v>0</v>
      </c>
    </row>
    <row r="43" spans="1:7" ht="25.5" hidden="1">
      <c r="A43" s="39"/>
      <c r="B43" s="63" t="s">
        <v>90</v>
      </c>
      <c r="C43" s="35" t="s">
        <v>96</v>
      </c>
      <c r="D43" s="35" t="s">
        <v>97</v>
      </c>
      <c r="E43" s="35"/>
      <c r="F43" s="125">
        <f t="shared" si="2"/>
        <v>0</v>
      </c>
      <c r="G43" s="125">
        <f t="shared" si="2"/>
        <v>0</v>
      </c>
    </row>
    <row r="44" spans="1:7" ht="12.75" hidden="1">
      <c r="A44" s="39"/>
      <c r="B44" s="63" t="s">
        <v>91</v>
      </c>
      <c r="C44" s="35" t="s">
        <v>96</v>
      </c>
      <c r="D44" s="35" t="s">
        <v>92</v>
      </c>
      <c r="E44" s="35"/>
      <c r="F44" s="125">
        <f t="shared" si="2"/>
        <v>0</v>
      </c>
      <c r="G44" s="125">
        <f t="shared" si="2"/>
        <v>0</v>
      </c>
    </row>
    <row r="45" spans="1:7" ht="12.75" hidden="1">
      <c r="A45" s="39"/>
      <c r="B45" s="34" t="s">
        <v>93</v>
      </c>
      <c r="C45" s="35" t="s">
        <v>96</v>
      </c>
      <c r="D45" s="35" t="s">
        <v>92</v>
      </c>
      <c r="E45" s="35" t="s">
        <v>94</v>
      </c>
      <c r="F45" s="125">
        <v>0</v>
      </c>
      <c r="G45" s="125">
        <v>0</v>
      </c>
    </row>
    <row r="46" spans="1:7" ht="38.25" hidden="1">
      <c r="A46" s="39"/>
      <c r="B46" s="39" t="s">
        <v>88</v>
      </c>
      <c r="C46" s="35" t="s">
        <v>89</v>
      </c>
      <c r="D46" s="36"/>
      <c r="E46" s="36"/>
      <c r="F46" s="124">
        <f aca="true" t="shared" si="3" ref="F46:G48">F47</f>
        <v>0</v>
      </c>
      <c r="G46" s="124">
        <f t="shared" si="3"/>
        <v>0</v>
      </c>
    </row>
    <row r="47" spans="1:7" ht="25.5" hidden="1">
      <c r="A47" s="39"/>
      <c r="B47" s="39" t="s">
        <v>90</v>
      </c>
      <c r="C47" s="35" t="s">
        <v>89</v>
      </c>
      <c r="D47" s="36">
        <v>400</v>
      </c>
      <c r="E47" s="36"/>
      <c r="F47" s="124">
        <f t="shared" si="3"/>
        <v>0</v>
      </c>
      <c r="G47" s="124">
        <f t="shared" si="3"/>
        <v>0</v>
      </c>
    </row>
    <row r="48" spans="1:7" ht="12.75" hidden="1">
      <c r="A48" s="39"/>
      <c r="B48" s="63" t="s">
        <v>91</v>
      </c>
      <c r="C48" s="35" t="s">
        <v>89</v>
      </c>
      <c r="D48" s="35" t="s">
        <v>92</v>
      </c>
      <c r="E48" s="36"/>
      <c r="F48" s="124">
        <f t="shared" si="3"/>
        <v>0</v>
      </c>
      <c r="G48" s="124">
        <f t="shared" si="3"/>
        <v>0</v>
      </c>
    </row>
    <row r="49" spans="1:7" ht="12.75" hidden="1">
      <c r="A49" s="39"/>
      <c r="B49" s="34" t="s">
        <v>93</v>
      </c>
      <c r="C49" s="35" t="s">
        <v>89</v>
      </c>
      <c r="D49" s="35" t="s">
        <v>92</v>
      </c>
      <c r="E49" s="35" t="s">
        <v>94</v>
      </c>
      <c r="F49" s="124">
        <v>0</v>
      </c>
      <c r="G49" s="124">
        <v>0</v>
      </c>
    </row>
    <row r="50" spans="1:7" s="232" customFormat="1" ht="25.5" hidden="1">
      <c r="A50" s="229"/>
      <c r="B50" s="130" t="s">
        <v>507</v>
      </c>
      <c r="C50" s="121" t="s">
        <v>508</v>
      </c>
      <c r="D50" s="200"/>
      <c r="E50" s="200"/>
      <c r="F50" s="201">
        <f aca="true" t="shared" si="4" ref="F50:G53">F51</f>
        <v>0</v>
      </c>
      <c r="G50" s="201">
        <f t="shared" si="4"/>
        <v>0</v>
      </c>
    </row>
    <row r="51" spans="1:7" ht="26.25" customHeight="1" hidden="1">
      <c r="A51" s="39"/>
      <c r="B51" s="34" t="s">
        <v>509</v>
      </c>
      <c r="C51" s="35" t="s">
        <v>510</v>
      </c>
      <c r="D51" s="35"/>
      <c r="E51" s="35"/>
      <c r="F51" s="125">
        <f t="shared" si="4"/>
        <v>0</v>
      </c>
      <c r="G51" s="125">
        <f t="shared" si="4"/>
        <v>0</v>
      </c>
    </row>
    <row r="52" spans="1:7" ht="13.5" hidden="1">
      <c r="A52" s="156"/>
      <c r="B52" s="34" t="s">
        <v>328</v>
      </c>
      <c r="C52" s="35" t="s">
        <v>510</v>
      </c>
      <c r="D52" s="36">
        <v>300</v>
      </c>
      <c r="E52" s="35"/>
      <c r="F52" s="125">
        <f t="shared" si="4"/>
        <v>0</v>
      </c>
      <c r="G52" s="125">
        <f t="shared" si="4"/>
        <v>0</v>
      </c>
    </row>
    <row r="53" spans="1:7" ht="25.5" hidden="1">
      <c r="A53" s="156"/>
      <c r="B53" s="34" t="s">
        <v>329</v>
      </c>
      <c r="C53" s="35" t="s">
        <v>510</v>
      </c>
      <c r="D53" s="35" t="s">
        <v>330</v>
      </c>
      <c r="E53" s="35"/>
      <c r="F53" s="125">
        <f t="shared" si="4"/>
        <v>0</v>
      </c>
      <c r="G53" s="125">
        <f t="shared" si="4"/>
        <v>0</v>
      </c>
    </row>
    <row r="54" spans="1:7" ht="13.5" hidden="1">
      <c r="A54" s="156"/>
      <c r="B54" s="65" t="s">
        <v>170</v>
      </c>
      <c r="C54" s="35" t="s">
        <v>510</v>
      </c>
      <c r="D54" s="35" t="s">
        <v>330</v>
      </c>
      <c r="E54" s="35" t="s">
        <v>343</v>
      </c>
      <c r="F54" s="125"/>
      <c r="G54" s="125"/>
    </row>
    <row r="55" spans="1:7" ht="25.5" hidden="1">
      <c r="A55" s="229"/>
      <c r="B55" s="130" t="s">
        <v>511</v>
      </c>
      <c r="C55" s="121" t="s">
        <v>512</v>
      </c>
      <c r="D55" s="200"/>
      <c r="E55" s="200"/>
      <c r="F55" s="201">
        <f aca="true" t="shared" si="5" ref="F55:G58">F56</f>
        <v>0</v>
      </c>
      <c r="G55" s="201">
        <f t="shared" si="5"/>
        <v>0</v>
      </c>
    </row>
    <row r="56" spans="1:7" ht="38.25" hidden="1">
      <c r="A56" s="39"/>
      <c r="B56" s="34" t="s">
        <v>513</v>
      </c>
      <c r="C56" s="35" t="s">
        <v>514</v>
      </c>
      <c r="D56" s="35"/>
      <c r="E56" s="35"/>
      <c r="F56" s="125">
        <f t="shared" si="5"/>
        <v>0</v>
      </c>
      <c r="G56" s="125">
        <f t="shared" si="5"/>
        <v>0</v>
      </c>
    </row>
    <row r="57" spans="1:7" ht="13.5" hidden="1">
      <c r="A57" s="156"/>
      <c r="B57" s="34" t="s">
        <v>328</v>
      </c>
      <c r="C57" s="35" t="s">
        <v>514</v>
      </c>
      <c r="D57" s="36">
        <v>300</v>
      </c>
      <c r="E57" s="35"/>
      <c r="F57" s="125">
        <f t="shared" si="5"/>
        <v>0</v>
      </c>
      <c r="G57" s="125">
        <f t="shared" si="5"/>
        <v>0</v>
      </c>
    </row>
    <row r="58" spans="1:7" ht="25.5" hidden="1">
      <c r="A58" s="156"/>
      <c r="B58" s="34" t="s">
        <v>329</v>
      </c>
      <c r="C58" s="35" t="s">
        <v>514</v>
      </c>
      <c r="D58" s="35" t="s">
        <v>330</v>
      </c>
      <c r="E58" s="35"/>
      <c r="F58" s="125">
        <f t="shared" si="5"/>
        <v>0</v>
      </c>
      <c r="G58" s="125">
        <f t="shared" si="5"/>
        <v>0</v>
      </c>
    </row>
    <row r="59" spans="1:7" ht="13.5" hidden="1">
      <c r="A59" s="156"/>
      <c r="B59" s="65" t="s">
        <v>170</v>
      </c>
      <c r="C59" s="35" t="s">
        <v>514</v>
      </c>
      <c r="D59" s="35" t="s">
        <v>330</v>
      </c>
      <c r="E59" s="35" t="s">
        <v>343</v>
      </c>
      <c r="F59" s="125"/>
      <c r="G59" s="125"/>
    </row>
    <row r="60" spans="1:7" ht="38.25" hidden="1">
      <c r="A60" s="126"/>
      <c r="B60" s="126" t="s">
        <v>98</v>
      </c>
      <c r="C60" s="127" t="s">
        <v>99</v>
      </c>
      <c r="D60" s="127"/>
      <c r="E60" s="127"/>
      <c r="F60" s="129">
        <f>F61</f>
        <v>0</v>
      </c>
      <c r="G60" s="129">
        <f>G61</f>
        <v>0</v>
      </c>
    </row>
    <row r="61" spans="1:7" ht="25.5" hidden="1">
      <c r="A61" s="130"/>
      <c r="B61" s="130" t="s">
        <v>100</v>
      </c>
      <c r="C61" s="121" t="s">
        <v>101</v>
      </c>
      <c r="D61" s="121"/>
      <c r="E61" s="121"/>
      <c r="F61" s="123">
        <f>F70+F62+F66</f>
        <v>0</v>
      </c>
      <c r="G61" s="123">
        <f>G70+G62+G66</f>
        <v>0</v>
      </c>
    </row>
    <row r="62" spans="1:7" ht="25.5" hidden="1">
      <c r="A62" s="163"/>
      <c r="B62" s="39" t="s">
        <v>102</v>
      </c>
      <c r="C62" s="164" t="s">
        <v>363</v>
      </c>
      <c r="D62" s="164"/>
      <c r="E62" s="164"/>
      <c r="F62" s="165">
        <f aca="true" t="shared" si="6" ref="F62:G64">F63</f>
        <v>0</v>
      </c>
      <c r="G62" s="165">
        <f t="shared" si="6"/>
        <v>0</v>
      </c>
    </row>
    <row r="63" spans="1:7" ht="25.5" hidden="1">
      <c r="A63" s="163"/>
      <c r="B63" s="91" t="s">
        <v>105</v>
      </c>
      <c r="C63" s="35" t="s">
        <v>363</v>
      </c>
      <c r="D63" s="35" t="s">
        <v>106</v>
      </c>
      <c r="E63" s="35"/>
      <c r="F63" s="124">
        <f t="shared" si="6"/>
        <v>0</v>
      </c>
      <c r="G63" s="124">
        <f t="shared" si="6"/>
        <v>0</v>
      </c>
    </row>
    <row r="64" spans="1:7" ht="25.5" hidden="1">
      <c r="A64" s="163"/>
      <c r="B64" s="34" t="s">
        <v>107</v>
      </c>
      <c r="C64" s="35" t="s">
        <v>363</v>
      </c>
      <c r="D64" s="35" t="s">
        <v>108</v>
      </c>
      <c r="E64" s="35"/>
      <c r="F64" s="124">
        <f t="shared" si="6"/>
        <v>0</v>
      </c>
      <c r="G64" s="124">
        <f t="shared" si="6"/>
        <v>0</v>
      </c>
    </row>
    <row r="65" spans="1:7" ht="12.75" hidden="1">
      <c r="A65" s="163"/>
      <c r="B65" s="34" t="s">
        <v>93</v>
      </c>
      <c r="C65" s="35" t="s">
        <v>363</v>
      </c>
      <c r="D65" s="35" t="s">
        <v>108</v>
      </c>
      <c r="E65" s="35" t="s">
        <v>94</v>
      </c>
      <c r="F65" s="124">
        <v>0</v>
      </c>
      <c r="G65" s="124">
        <v>0</v>
      </c>
    </row>
    <row r="66" spans="1:7" ht="25.5" hidden="1">
      <c r="A66" s="163"/>
      <c r="B66" s="39" t="s">
        <v>365</v>
      </c>
      <c r="C66" s="35" t="s">
        <v>364</v>
      </c>
      <c r="D66" s="164"/>
      <c r="E66" s="164"/>
      <c r="F66" s="165">
        <f aca="true" t="shared" si="7" ref="F66:G68">F67</f>
        <v>0</v>
      </c>
      <c r="G66" s="165">
        <f t="shared" si="7"/>
        <v>0</v>
      </c>
    </row>
    <row r="67" spans="1:7" ht="25.5" hidden="1">
      <c r="A67" s="163"/>
      <c r="B67" s="59" t="s">
        <v>76</v>
      </c>
      <c r="C67" s="35" t="s">
        <v>364</v>
      </c>
      <c r="D67" s="35" t="s">
        <v>104</v>
      </c>
      <c r="E67" s="35"/>
      <c r="F67" s="124">
        <f t="shared" si="7"/>
        <v>0</v>
      </c>
      <c r="G67" s="124">
        <f t="shared" si="7"/>
        <v>0</v>
      </c>
    </row>
    <row r="68" spans="1:7" ht="25.5" hidden="1">
      <c r="A68" s="163"/>
      <c r="B68" s="34" t="s">
        <v>77</v>
      </c>
      <c r="C68" s="35" t="s">
        <v>364</v>
      </c>
      <c r="D68" s="35" t="s">
        <v>78</v>
      </c>
      <c r="E68" s="35"/>
      <c r="F68" s="124">
        <f t="shared" si="7"/>
        <v>0</v>
      </c>
      <c r="G68" s="124">
        <f t="shared" si="7"/>
        <v>0</v>
      </c>
    </row>
    <row r="69" spans="1:7" ht="12.75" hidden="1">
      <c r="A69" s="163"/>
      <c r="B69" s="34" t="s">
        <v>93</v>
      </c>
      <c r="C69" s="35" t="s">
        <v>364</v>
      </c>
      <c r="D69" s="35" t="s">
        <v>78</v>
      </c>
      <c r="E69" s="35" t="s">
        <v>94</v>
      </c>
      <c r="F69" s="124">
        <v>0</v>
      </c>
      <c r="G69" s="124">
        <v>0</v>
      </c>
    </row>
    <row r="70" spans="1:7" ht="25.5" hidden="1">
      <c r="A70" s="39"/>
      <c r="B70" s="39" t="s">
        <v>102</v>
      </c>
      <c r="C70" s="35" t="s">
        <v>103</v>
      </c>
      <c r="D70" s="35"/>
      <c r="E70" s="35"/>
      <c r="F70" s="124">
        <f>F71+F74</f>
        <v>0</v>
      </c>
      <c r="G70" s="124">
        <f>G71+G74</f>
        <v>0</v>
      </c>
    </row>
    <row r="71" spans="1:7" ht="25.5" hidden="1">
      <c r="A71" s="39"/>
      <c r="B71" s="59" t="s">
        <v>76</v>
      </c>
      <c r="C71" s="35" t="s">
        <v>103</v>
      </c>
      <c r="D71" s="35" t="s">
        <v>104</v>
      </c>
      <c r="E71" s="35"/>
      <c r="F71" s="124">
        <f>F72</f>
        <v>0</v>
      </c>
      <c r="G71" s="124">
        <f>G72</f>
        <v>0</v>
      </c>
    </row>
    <row r="72" spans="1:7" ht="25.5" hidden="1">
      <c r="A72" s="39"/>
      <c r="B72" s="34" t="s">
        <v>77</v>
      </c>
      <c r="C72" s="35" t="s">
        <v>103</v>
      </c>
      <c r="D72" s="35" t="s">
        <v>78</v>
      </c>
      <c r="E72" s="35"/>
      <c r="F72" s="124">
        <f>F73</f>
        <v>0</v>
      </c>
      <c r="G72" s="124">
        <f>G73</f>
        <v>0</v>
      </c>
    </row>
    <row r="73" spans="1:7" ht="12.75" hidden="1">
      <c r="A73" s="39"/>
      <c r="B73" s="34" t="s">
        <v>93</v>
      </c>
      <c r="C73" s="35" t="s">
        <v>103</v>
      </c>
      <c r="D73" s="35" t="s">
        <v>78</v>
      </c>
      <c r="E73" s="35" t="s">
        <v>94</v>
      </c>
      <c r="F73" s="124">
        <v>0</v>
      </c>
      <c r="G73" s="124">
        <v>0</v>
      </c>
    </row>
    <row r="74" spans="1:7" ht="25.5" hidden="1">
      <c r="A74" s="39"/>
      <c r="B74" s="91" t="s">
        <v>105</v>
      </c>
      <c r="C74" s="35" t="s">
        <v>103</v>
      </c>
      <c r="D74" s="35" t="s">
        <v>106</v>
      </c>
      <c r="E74" s="35"/>
      <c r="F74" s="124">
        <f aca="true" t="shared" si="8" ref="F74:G81">F75</f>
        <v>0</v>
      </c>
      <c r="G74" s="124">
        <f t="shared" si="8"/>
        <v>0</v>
      </c>
    </row>
    <row r="75" spans="1:7" ht="25.5" hidden="1">
      <c r="A75" s="39"/>
      <c r="B75" s="34" t="s">
        <v>107</v>
      </c>
      <c r="C75" s="35" t="s">
        <v>103</v>
      </c>
      <c r="D75" s="35" t="s">
        <v>108</v>
      </c>
      <c r="E75" s="35"/>
      <c r="F75" s="124">
        <f t="shared" si="8"/>
        <v>0</v>
      </c>
      <c r="G75" s="124">
        <f t="shared" si="8"/>
        <v>0</v>
      </c>
    </row>
    <row r="76" spans="1:7" ht="15" customHeight="1" hidden="1">
      <c r="A76" s="39"/>
      <c r="B76" s="34" t="s">
        <v>93</v>
      </c>
      <c r="C76" s="35" t="s">
        <v>103</v>
      </c>
      <c r="D76" s="35" t="s">
        <v>108</v>
      </c>
      <c r="E76" s="35" t="s">
        <v>94</v>
      </c>
      <c r="F76" s="124">
        <v>0</v>
      </c>
      <c r="G76" s="124">
        <v>0</v>
      </c>
    </row>
    <row r="77" spans="1:7" ht="23.25" customHeight="1" hidden="1">
      <c r="A77" s="126"/>
      <c r="B77" s="126" t="s">
        <v>109</v>
      </c>
      <c r="C77" s="127" t="s">
        <v>110</v>
      </c>
      <c r="D77" s="128" t="s">
        <v>83</v>
      </c>
      <c r="E77" s="128"/>
      <c r="F77" s="129">
        <f t="shared" si="8"/>
        <v>0</v>
      </c>
      <c r="G77" s="129">
        <f t="shared" si="8"/>
        <v>0</v>
      </c>
    </row>
    <row r="78" spans="1:7" ht="26.25" customHeight="1" hidden="1">
      <c r="A78" s="130"/>
      <c r="B78" s="130" t="s">
        <v>111</v>
      </c>
      <c r="C78" s="121" t="s">
        <v>112</v>
      </c>
      <c r="D78" s="131"/>
      <c r="E78" s="131"/>
      <c r="F78" s="123">
        <f>F79+F83</f>
        <v>0</v>
      </c>
      <c r="G78" s="123">
        <f>G79+G83</f>
        <v>0</v>
      </c>
    </row>
    <row r="79" spans="1:7" ht="25.5" customHeight="1" hidden="1">
      <c r="A79" s="39"/>
      <c r="B79" s="39" t="s">
        <v>113</v>
      </c>
      <c r="C79" s="35" t="s">
        <v>114</v>
      </c>
      <c r="D79" s="36"/>
      <c r="E79" s="36"/>
      <c r="F79" s="125">
        <f t="shared" si="8"/>
        <v>0</v>
      </c>
      <c r="G79" s="125">
        <f t="shared" si="8"/>
        <v>0</v>
      </c>
    </row>
    <row r="80" spans="1:7" ht="24.75" customHeight="1" hidden="1">
      <c r="A80" s="39"/>
      <c r="B80" s="59" t="s">
        <v>90</v>
      </c>
      <c r="C80" s="35" t="s">
        <v>114</v>
      </c>
      <c r="D80" s="36">
        <v>400</v>
      </c>
      <c r="E80" s="36"/>
      <c r="F80" s="125">
        <f t="shared" si="8"/>
        <v>0</v>
      </c>
      <c r="G80" s="125">
        <f t="shared" si="8"/>
        <v>0</v>
      </c>
    </row>
    <row r="81" spans="1:7" ht="14.25" customHeight="1" hidden="1">
      <c r="A81" s="39"/>
      <c r="B81" s="34" t="s">
        <v>91</v>
      </c>
      <c r="C81" s="35" t="s">
        <v>114</v>
      </c>
      <c r="D81" s="35" t="s">
        <v>92</v>
      </c>
      <c r="E81" s="35"/>
      <c r="F81" s="124">
        <f t="shared" si="8"/>
        <v>0</v>
      </c>
      <c r="G81" s="124">
        <f t="shared" si="8"/>
        <v>0</v>
      </c>
    </row>
    <row r="82" spans="1:7" ht="12.75" customHeight="1" hidden="1">
      <c r="A82" s="39"/>
      <c r="B82" s="34" t="s">
        <v>93</v>
      </c>
      <c r="C82" s="35" t="s">
        <v>114</v>
      </c>
      <c r="D82" s="35" t="s">
        <v>92</v>
      </c>
      <c r="E82" s="35" t="s">
        <v>94</v>
      </c>
      <c r="F82" s="125">
        <v>0</v>
      </c>
      <c r="G82" s="125">
        <v>0</v>
      </c>
    </row>
    <row r="83" spans="1:7" ht="24" customHeight="1" hidden="1">
      <c r="A83" s="39"/>
      <c r="B83" s="39" t="s">
        <v>115</v>
      </c>
      <c r="C83" s="35" t="s">
        <v>116</v>
      </c>
      <c r="D83" s="36"/>
      <c r="E83" s="36"/>
      <c r="F83" s="125">
        <f aca="true" t="shared" si="9" ref="F83:G85">F84</f>
        <v>0</v>
      </c>
      <c r="G83" s="125">
        <f t="shared" si="9"/>
        <v>0</v>
      </c>
    </row>
    <row r="84" spans="1:7" ht="27" customHeight="1" hidden="1">
      <c r="A84" s="39"/>
      <c r="B84" s="59" t="s">
        <v>76</v>
      </c>
      <c r="C84" s="35" t="s">
        <v>116</v>
      </c>
      <c r="D84" s="36">
        <v>200</v>
      </c>
      <c r="E84" s="36"/>
      <c r="F84" s="125">
        <f t="shared" si="9"/>
        <v>0</v>
      </c>
      <c r="G84" s="125">
        <f t="shared" si="9"/>
        <v>0</v>
      </c>
    </row>
    <row r="85" spans="1:7" ht="24" customHeight="1" hidden="1">
      <c r="A85" s="39"/>
      <c r="B85" s="34" t="s">
        <v>77</v>
      </c>
      <c r="C85" s="35" t="s">
        <v>116</v>
      </c>
      <c r="D85" s="35" t="s">
        <v>78</v>
      </c>
      <c r="E85" s="35"/>
      <c r="F85" s="124">
        <f t="shared" si="9"/>
        <v>0</v>
      </c>
      <c r="G85" s="124">
        <f t="shared" si="9"/>
        <v>0</v>
      </c>
    </row>
    <row r="86" spans="1:7" ht="12" customHeight="1" hidden="1">
      <c r="A86" s="39"/>
      <c r="B86" s="34" t="s">
        <v>93</v>
      </c>
      <c r="C86" s="35" t="s">
        <v>116</v>
      </c>
      <c r="D86" s="35" t="s">
        <v>78</v>
      </c>
      <c r="E86" s="35" t="s">
        <v>94</v>
      </c>
      <c r="F86" s="125">
        <v>0</v>
      </c>
      <c r="G86" s="125">
        <v>0</v>
      </c>
    </row>
    <row r="87" spans="1:7" ht="40.5" hidden="1">
      <c r="A87" s="114">
        <v>4</v>
      </c>
      <c r="B87" s="132" t="s">
        <v>150</v>
      </c>
      <c r="C87" s="116" t="s">
        <v>117</v>
      </c>
      <c r="D87" s="133"/>
      <c r="E87" s="133"/>
      <c r="F87" s="118">
        <f>F88</f>
        <v>0</v>
      </c>
      <c r="G87" s="118">
        <f>G88</f>
        <v>0</v>
      </c>
    </row>
    <row r="88" spans="1:7" ht="15" customHeight="1" hidden="1">
      <c r="A88" s="130"/>
      <c r="B88" s="134" t="s">
        <v>118</v>
      </c>
      <c r="C88" s="121" t="s">
        <v>119</v>
      </c>
      <c r="D88" s="121"/>
      <c r="E88" s="121"/>
      <c r="F88" s="123">
        <f>F89+F102</f>
        <v>0</v>
      </c>
      <c r="G88" s="123">
        <f>G89+G102</f>
        <v>0</v>
      </c>
    </row>
    <row r="89" spans="1:7" ht="25.5" hidden="1">
      <c r="A89" s="39"/>
      <c r="B89" s="34" t="s">
        <v>120</v>
      </c>
      <c r="C89" s="35" t="s">
        <v>121</v>
      </c>
      <c r="D89" s="35"/>
      <c r="E89" s="35"/>
      <c r="F89" s="125">
        <f>F90+F93+F96+F100</f>
        <v>0</v>
      </c>
      <c r="G89" s="125">
        <f>G90+G93+G96+G100</f>
        <v>0</v>
      </c>
    </row>
    <row r="90" spans="1:7" ht="51" hidden="1">
      <c r="A90" s="39"/>
      <c r="B90" s="74" t="s">
        <v>122</v>
      </c>
      <c r="C90" s="35" t="s">
        <v>121</v>
      </c>
      <c r="D90" s="35" t="s">
        <v>123</v>
      </c>
      <c r="E90" s="35"/>
      <c r="F90" s="125">
        <f>F91</f>
        <v>0</v>
      </c>
      <c r="G90" s="125">
        <f>G91</f>
        <v>0</v>
      </c>
    </row>
    <row r="91" spans="1:7" ht="12.75" hidden="1">
      <c r="A91" s="34"/>
      <c r="B91" s="34" t="s">
        <v>124</v>
      </c>
      <c r="C91" s="35" t="s">
        <v>121</v>
      </c>
      <c r="D91" s="36">
        <v>110</v>
      </c>
      <c r="E91" s="36"/>
      <c r="F91" s="124">
        <f>F92</f>
        <v>0</v>
      </c>
      <c r="G91" s="124">
        <f>G92</f>
        <v>0</v>
      </c>
    </row>
    <row r="92" spans="1:7" ht="12.75" hidden="1">
      <c r="A92" s="39"/>
      <c r="B92" s="34" t="s">
        <v>125</v>
      </c>
      <c r="C92" s="35" t="s">
        <v>121</v>
      </c>
      <c r="D92" s="36">
        <v>110</v>
      </c>
      <c r="E92" s="35" t="s">
        <v>126</v>
      </c>
      <c r="F92" s="124">
        <v>0</v>
      </c>
      <c r="G92" s="124">
        <v>0</v>
      </c>
    </row>
    <row r="93" spans="1:7" ht="25.5" hidden="1">
      <c r="A93" s="39"/>
      <c r="B93" s="37" t="s">
        <v>76</v>
      </c>
      <c r="C93" s="35" t="s">
        <v>121</v>
      </c>
      <c r="D93" s="36">
        <v>200</v>
      </c>
      <c r="E93" s="35"/>
      <c r="F93" s="124">
        <f>F94</f>
        <v>0</v>
      </c>
      <c r="G93" s="124">
        <f>G94</f>
        <v>0</v>
      </c>
    </row>
    <row r="94" spans="1:7" ht="25.5" hidden="1">
      <c r="A94" s="39"/>
      <c r="B94" s="34" t="s">
        <v>77</v>
      </c>
      <c r="C94" s="35" t="s">
        <v>121</v>
      </c>
      <c r="D94" s="35" t="s">
        <v>78</v>
      </c>
      <c r="E94" s="35"/>
      <c r="F94" s="125">
        <f>F95</f>
        <v>0</v>
      </c>
      <c r="G94" s="125">
        <f>G95</f>
        <v>0</v>
      </c>
    </row>
    <row r="95" spans="1:7" ht="15" customHeight="1" hidden="1">
      <c r="A95" s="39"/>
      <c r="B95" s="34" t="s">
        <v>125</v>
      </c>
      <c r="C95" s="35" t="s">
        <v>121</v>
      </c>
      <c r="D95" s="35" t="s">
        <v>78</v>
      </c>
      <c r="E95" s="35" t="s">
        <v>126</v>
      </c>
      <c r="F95" s="125">
        <v>0</v>
      </c>
      <c r="G95" s="125">
        <v>0</v>
      </c>
    </row>
    <row r="96" spans="1:7" ht="26.25" customHeight="1" hidden="1">
      <c r="A96" s="39"/>
      <c r="B96" s="64" t="s">
        <v>90</v>
      </c>
      <c r="C96" s="35" t="s">
        <v>121</v>
      </c>
      <c r="D96" s="35" t="s">
        <v>97</v>
      </c>
      <c r="E96" s="35"/>
      <c r="F96" s="125">
        <f>F97</f>
        <v>0</v>
      </c>
      <c r="G96" s="125">
        <f>G97</f>
        <v>0</v>
      </c>
    </row>
    <row r="97" spans="1:7" ht="15" customHeight="1" hidden="1">
      <c r="A97" s="39"/>
      <c r="B97" s="34" t="s">
        <v>91</v>
      </c>
      <c r="C97" s="35" t="s">
        <v>121</v>
      </c>
      <c r="D97" s="35" t="s">
        <v>92</v>
      </c>
      <c r="E97" s="35"/>
      <c r="F97" s="125">
        <f>F98</f>
        <v>0</v>
      </c>
      <c r="G97" s="125">
        <f>G98</f>
        <v>0</v>
      </c>
    </row>
    <row r="98" spans="1:7" ht="15" customHeight="1" hidden="1">
      <c r="A98" s="39"/>
      <c r="B98" s="34" t="s">
        <v>125</v>
      </c>
      <c r="C98" s="35" t="s">
        <v>121</v>
      </c>
      <c r="D98" s="35" t="s">
        <v>92</v>
      </c>
      <c r="E98" s="35" t="s">
        <v>126</v>
      </c>
      <c r="F98" s="125">
        <v>0</v>
      </c>
      <c r="G98" s="125">
        <v>0</v>
      </c>
    </row>
    <row r="99" spans="1:7" ht="15" customHeight="1" hidden="1">
      <c r="A99" s="39"/>
      <c r="B99" s="34" t="s">
        <v>127</v>
      </c>
      <c r="C99" s="35" t="s">
        <v>121</v>
      </c>
      <c r="D99" s="35" t="s">
        <v>128</v>
      </c>
      <c r="E99" s="35"/>
      <c r="F99" s="125">
        <f aca="true" t="shared" si="10" ref="F99:G104">F100</f>
        <v>0</v>
      </c>
      <c r="G99" s="125">
        <f t="shared" si="10"/>
        <v>0</v>
      </c>
    </row>
    <row r="100" spans="1:7" ht="12.75" hidden="1">
      <c r="A100" s="39"/>
      <c r="B100" s="34" t="s">
        <v>129</v>
      </c>
      <c r="C100" s="35" t="s">
        <v>121</v>
      </c>
      <c r="D100" s="35" t="s">
        <v>130</v>
      </c>
      <c r="E100" s="35"/>
      <c r="F100" s="124">
        <f t="shared" si="10"/>
        <v>0</v>
      </c>
      <c r="G100" s="124">
        <f t="shared" si="10"/>
        <v>0</v>
      </c>
    </row>
    <row r="101" spans="1:7" s="104" customFormat="1" ht="12" customHeight="1" hidden="1">
      <c r="A101" s="39"/>
      <c r="B101" s="34" t="s">
        <v>125</v>
      </c>
      <c r="C101" s="35" t="s">
        <v>121</v>
      </c>
      <c r="D101" s="35" t="s">
        <v>130</v>
      </c>
      <c r="E101" s="35" t="s">
        <v>126</v>
      </c>
      <c r="F101" s="125">
        <v>0</v>
      </c>
      <c r="G101" s="125">
        <v>0</v>
      </c>
    </row>
    <row r="102" spans="1:7" s="104" customFormat="1" ht="27" customHeight="1" hidden="1">
      <c r="A102" s="39"/>
      <c r="B102" s="75" t="s">
        <v>131</v>
      </c>
      <c r="C102" s="35" t="s">
        <v>132</v>
      </c>
      <c r="D102" s="35"/>
      <c r="E102" s="35"/>
      <c r="F102" s="125">
        <f t="shared" si="10"/>
        <v>0</v>
      </c>
      <c r="G102" s="125">
        <f t="shared" si="10"/>
        <v>0</v>
      </c>
    </row>
    <row r="103" spans="1:7" s="104" customFormat="1" ht="24.75" customHeight="1" hidden="1">
      <c r="A103" s="39"/>
      <c r="B103" s="74" t="s">
        <v>122</v>
      </c>
      <c r="C103" s="35" t="s">
        <v>132</v>
      </c>
      <c r="D103" s="35" t="s">
        <v>123</v>
      </c>
      <c r="E103" s="35"/>
      <c r="F103" s="125">
        <f t="shared" si="10"/>
        <v>0</v>
      </c>
      <c r="G103" s="125">
        <f t="shared" si="10"/>
        <v>0</v>
      </c>
    </row>
    <row r="104" spans="1:7" s="104" customFormat="1" ht="12" customHeight="1" hidden="1">
      <c r="A104" s="39"/>
      <c r="B104" s="34" t="s">
        <v>124</v>
      </c>
      <c r="C104" s="35" t="s">
        <v>132</v>
      </c>
      <c r="D104" s="35" t="s">
        <v>133</v>
      </c>
      <c r="E104" s="35"/>
      <c r="F104" s="125">
        <f t="shared" si="10"/>
        <v>0</v>
      </c>
      <c r="G104" s="125">
        <f t="shared" si="10"/>
        <v>0</v>
      </c>
    </row>
    <row r="105" spans="1:7" s="104" customFormat="1" ht="12.75" customHeight="1" hidden="1">
      <c r="A105" s="39"/>
      <c r="B105" s="34" t="s">
        <v>125</v>
      </c>
      <c r="C105" s="35" t="s">
        <v>132</v>
      </c>
      <c r="D105" s="35" t="s">
        <v>133</v>
      </c>
      <c r="E105" s="35" t="s">
        <v>126</v>
      </c>
      <c r="F105" s="125">
        <v>0</v>
      </c>
      <c r="G105" s="125">
        <v>0</v>
      </c>
    </row>
    <row r="106" spans="1:7" s="105" customFormat="1" ht="39.75" customHeight="1" hidden="1">
      <c r="A106" s="114">
        <v>5</v>
      </c>
      <c r="B106" s="132" t="s">
        <v>151</v>
      </c>
      <c r="C106" s="116" t="s">
        <v>135</v>
      </c>
      <c r="D106" s="135"/>
      <c r="E106" s="135"/>
      <c r="F106" s="118">
        <f>F107+F118</f>
        <v>0</v>
      </c>
      <c r="G106" s="118">
        <f>G107+G118</f>
        <v>0</v>
      </c>
    </row>
    <row r="107" spans="1:7" ht="51" hidden="1">
      <c r="A107" s="126"/>
      <c r="B107" s="136" t="s">
        <v>136</v>
      </c>
      <c r="C107" s="127" t="s">
        <v>137</v>
      </c>
      <c r="D107" s="127"/>
      <c r="E107" s="127"/>
      <c r="F107" s="137">
        <f>F108+F113</f>
        <v>0</v>
      </c>
      <c r="G107" s="137">
        <f>G108+G113</f>
        <v>0</v>
      </c>
    </row>
    <row r="108" spans="1:7" ht="38.25" hidden="1">
      <c r="A108" s="130"/>
      <c r="B108" s="134" t="s">
        <v>138</v>
      </c>
      <c r="C108" s="121" t="s">
        <v>139</v>
      </c>
      <c r="D108" s="121"/>
      <c r="E108" s="121"/>
      <c r="F108" s="138">
        <f aca="true" t="shared" si="11" ref="F108:G111">F109</f>
        <v>0</v>
      </c>
      <c r="G108" s="138">
        <f t="shared" si="11"/>
        <v>0</v>
      </c>
    </row>
    <row r="109" spans="1:7" ht="25.5" hidden="1">
      <c r="A109" s="39"/>
      <c r="B109" s="34" t="s">
        <v>140</v>
      </c>
      <c r="C109" s="35" t="s">
        <v>141</v>
      </c>
      <c r="D109" s="35"/>
      <c r="E109" s="35"/>
      <c r="F109" s="125">
        <f t="shared" si="11"/>
        <v>0</v>
      </c>
      <c r="G109" s="125">
        <f t="shared" si="11"/>
        <v>0</v>
      </c>
    </row>
    <row r="110" spans="1:7" ht="25.5" hidden="1">
      <c r="A110" s="39"/>
      <c r="B110" s="37" t="s">
        <v>76</v>
      </c>
      <c r="C110" s="35" t="s">
        <v>141</v>
      </c>
      <c r="D110" s="35" t="s">
        <v>104</v>
      </c>
      <c r="E110" s="35"/>
      <c r="F110" s="125">
        <f t="shared" si="11"/>
        <v>0</v>
      </c>
      <c r="G110" s="125">
        <f t="shared" si="11"/>
        <v>0</v>
      </c>
    </row>
    <row r="111" spans="1:7" ht="25.5" hidden="1">
      <c r="A111" s="39"/>
      <c r="B111" s="34" t="s">
        <v>77</v>
      </c>
      <c r="C111" s="35" t="s">
        <v>141</v>
      </c>
      <c r="D111" s="35" t="s">
        <v>78</v>
      </c>
      <c r="E111" s="35"/>
      <c r="F111" s="125">
        <f t="shared" si="11"/>
        <v>0</v>
      </c>
      <c r="G111" s="125">
        <f t="shared" si="11"/>
        <v>0</v>
      </c>
    </row>
    <row r="112" spans="1:7" ht="25.5" hidden="1">
      <c r="A112" s="39"/>
      <c r="B112" s="34" t="s">
        <v>142</v>
      </c>
      <c r="C112" s="35" t="s">
        <v>141</v>
      </c>
      <c r="D112" s="35" t="s">
        <v>78</v>
      </c>
      <c r="E112" s="35" t="s">
        <v>143</v>
      </c>
      <c r="F112" s="125">
        <v>0</v>
      </c>
      <c r="G112" s="125">
        <v>0</v>
      </c>
    </row>
    <row r="113" spans="1:7" ht="12.75" hidden="1">
      <c r="A113" s="130"/>
      <c r="B113" s="134" t="s">
        <v>144</v>
      </c>
      <c r="C113" s="121" t="s">
        <v>145</v>
      </c>
      <c r="D113" s="121"/>
      <c r="E113" s="121"/>
      <c r="F113" s="138">
        <f aca="true" t="shared" si="12" ref="F113:G116">F114</f>
        <v>0</v>
      </c>
      <c r="G113" s="138">
        <f t="shared" si="12"/>
        <v>0</v>
      </c>
    </row>
    <row r="114" spans="1:7" ht="12.75" hidden="1">
      <c r="A114" s="139"/>
      <c r="B114" s="34" t="s">
        <v>146</v>
      </c>
      <c r="C114" s="35" t="s">
        <v>147</v>
      </c>
      <c r="D114" s="140"/>
      <c r="E114" s="140"/>
      <c r="F114" s="125">
        <f t="shared" si="12"/>
        <v>0</v>
      </c>
      <c r="G114" s="125">
        <f t="shared" si="12"/>
        <v>0</v>
      </c>
    </row>
    <row r="115" spans="1:7" ht="25.5" hidden="1">
      <c r="A115" s="139"/>
      <c r="B115" s="37" t="s">
        <v>76</v>
      </c>
      <c r="C115" s="35" t="s">
        <v>147</v>
      </c>
      <c r="D115" s="140">
        <v>200</v>
      </c>
      <c r="E115" s="140"/>
      <c r="F115" s="125">
        <f t="shared" si="12"/>
        <v>0</v>
      </c>
      <c r="G115" s="125">
        <f t="shared" si="12"/>
        <v>0</v>
      </c>
    </row>
    <row r="116" spans="1:7" s="105" customFormat="1" ht="26.25" hidden="1">
      <c r="A116" s="141"/>
      <c r="B116" s="34" t="s">
        <v>77</v>
      </c>
      <c r="C116" s="35" t="s">
        <v>147</v>
      </c>
      <c r="D116" s="35" t="s">
        <v>78</v>
      </c>
      <c r="E116" s="142"/>
      <c r="F116" s="125">
        <f t="shared" si="12"/>
        <v>0</v>
      </c>
      <c r="G116" s="125">
        <f t="shared" si="12"/>
        <v>0</v>
      </c>
    </row>
    <row r="117" spans="1:7" ht="25.5" hidden="1">
      <c r="A117" s="39"/>
      <c r="B117" s="34" t="s">
        <v>142</v>
      </c>
      <c r="C117" s="35" t="s">
        <v>147</v>
      </c>
      <c r="D117" s="35" t="s">
        <v>78</v>
      </c>
      <c r="E117" s="35" t="s">
        <v>143</v>
      </c>
      <c r="F117" s="125">
        <v>0</v>
      </c>
      <c r="G117" s="125">
        <v>0</v>
      </c>
    </row>
    <row r="118" spans="1:7" ht="51" hidden="1">
      <c r="A118" s="126"/>
      <c r="B118" s="136" t="s">
        <v>148</v>
      </c>
      <c r="C118" s="127" t="s">
        <v>149</v>
      </c>
      <c r="D118" s="127"/>
      <c r="E118" s="127"/>
      <c r="F118" s="137">
        <f>F119+F132</f>
        <v>0</v>
      </c>
      <c r="G118" s="137">
        <f>G119+G132</f>
        <v>0</v>
      </c>
    </row>
    <row r="119" spans="1:7" ht="51" hidden="1">
      <c r="A119" s="130"/>
      <c r="B119" s="134" t="s">
        <v>156</v>
      </c>
      <c r="C119" s="121" t="s">
        <v>157</v>
      </c>
      <c r="D119" s="121"/>
      <c r="E119" s="121"/>
      <c r="F119" s="138">
        <f>F120+F124+F128</f>
        <v>0</v>
      </c>
      <c r="G119" s="138">
        <f>G120+G124+G128</f>
        <v>0</v>
      </c>
    </row>
    <row r="120" spans="1:7" ht="25.5" hidden="1">
      <c r="A120" s="39"/>
      <c r="B120" s="59" t="s">
        <v>159</v>
      </c>
      <c r="C120" s="35" t="s">
        <v>454</v>
      </c>
      <c r="D120" s="35"/>
      <c r="E120" s="35"/>
      <c r="F120" s="125">
        <f aca="true" t="shared" si="13" ref="F120:G122">F121</f>
        <v>0</v>
      </c>
      <c r="G120" s="125">
        <f t="shared" si="13"/>
        <v>0</v>
      </c>
    </row>
    <row r="121" spans="1:7" ht="25.5" hidden="1">
      <c r="A121" s="39"/>
      <c r="B121" s="37" t="s">
        <v>76</v>
      </c>
      <c r="C121" s="35" t="s">
        <v>454</v>
      </c>
      <c r="D121" s="35" t="s">
        <v>104</v>
      </c>
      <c r="E121" s="35"/>
      <c r="F121" s="125">
        <f t="shared" si="13"/>
        <v>0</v>
      </c>
      <c r="G121" s="125">
        <f t="shared" si="13"/>
        <v>0</v>
      </c>
    </row>
    <row r="122" spans="1:7" ht="25.5" hidden="1">
      <c r="A122" s="39"/>
      <c r="B122" s="34" t="s">
        <v>77</v>
      </c>
      <c r="C122" s="35" t="s">
        <v>454</v>
      </c>
      <c r="D122" s="35" t="s">
        <v>78</v>
      </c>
      <c r="E122" s="35"/>
      <c r="F122" s="125">
        <f t="shared" si="13"/>
        <v>0</v>
      </c>
      <c r="G122" s="125">
        <f t="shared" si="13"/>
        <v>0</v>
      </c>
    </row>
    <row r="123" spans="1:7" ht="25.5" hidden="1">
      <c r="A123" s="39"/>
      <c r="B123" s="59" t="s">
        <v>159</v>
      </c>
      <c r="C123" s="35" t="s">
        <v>454</v>
      </c>
      <c r="D123" s="35" t="s">
        <v>78</v>
      </c>
      <c r="E123" s="35" t="s">
        <v>160</v>
      </c>
      <c r="F123" s="125">
        <v>0</v>
      </c>
      <c r="G123" s="125">
        <v>0</v>
      </c>
    </row>
    <row r="124" spans="1:7" ht="24.75" customHeight="1" hidden="1">
      <c r="A124" s="39"/>
      <c r="B124" s="59" t="s">
        <v>455</v>
      </c>
      <c r="C124" s="35" t="s">
        <v>161</v>
      </c>
      <c r="D124" s="35"/>
      <c r="E124" s="35"/>
      <c r="F124" s="125">
        <f aca="true" t="shared" si="14" ref="F124:G126">F125</f>
        <v>0</v>
      </c>
      <c r="G124" s="125">
        <f t="shared" si="14"/>
        <v>0</v>
      </c>
    </row>
    <row r="125" spans="1:7" ht="24.75" customHeight="1" hidden="1">
      <c r="A125" s="39"/>
      <c r="B125" s="37" t="s">
        <v>76</v>
      </c>
      <c r="C125" s="35" t="s">
        <v>161</v>
      </c>
      <c r="D125" s="35" t="s">
        <v>104</v>
      </c>
      <c r="E125" s="35"/>
      <c r="F125" s="125">
        <f t="shared" si="14"/>
        <v>0</v>
      </c>
      <c r="G125" s="125">
        <f t="shared" si="14"/>
        <v>0</v>
      </c>
    </row>
    <row r="126" spans="1:7" ht="27" customHeight="1" hidden="1">
      <c r="A126" s="39"/>
      <c r="B126" s="34" t="s">
        <v>77</v>
      </c>
      <c r="C126" s="35" t="s">
        <v>161</v>
      </c>
      <c r="D126" s="35" t="s">
        <v>78</v>
      </c>
      <c r="E126" s="35"/>
      <c r="F126" s="125">
        <f t="shared" si="14"/>
        <v>0</v>
      </c>
      <c r="G126" s="125">
        <f t="shared" si="14"/>
        <v>0</v>
      </c>
    </row>
    <row r="127" spans="1:7" ht="27" customHeight="1" hidden="1">
      <c r="A127" s="39"/>
      <c r="B127" s="59" t="s">
        <v>159</v>
      </c>
      <c r="C127" s="35" t="s">
        <v>161</v>
      </c>
      <c r="D127" s="35" t="s">
        <v>78</v>
      </c>
      <c r="E127" s="35" t="s">
        <v>160</v>
      </c>
      <c r="F127" s="125">
        <v>0</v>
      </c>
      <c r="G127" s="125">
        <v>0</v>
      </c>
    </row>
    <row r="128" spans="1:7" ht="25.5" hidden="1">
      <c r="A128" s="39"/>
      <c r="B128" s="59" t="s">
        <v>159</v>
      </c>
      <c r="C128" s="35" t="s">
        <v>158</v>
      </c>
      <c r="D128" s="35"/>
      <c r="E128" s="35"/>
      <c r="F128" s="125">
        <f aca="true" t="shared" si="15" ref="F128:G130">F129</f>
        <v>0</v>
      </c>
      <c r="G128" s="125">
        <f t="shared" si="15"/>
        <v>0</v>
      </c>
    </row>
    <row r="129" spans="1:7" ht="25.5" hidden="1">
      <c r="A129" s="39"/>
      <c r="B129" s="37" t="s">
        <v>76</v>
      </c>
      <c r="C129" s="35" t="s">
        <v>158</v>
      </c>
      <c r="D129" s="35" t="s">
        <v>104</v>
      </c>
      <c r="E129" s="35"/>
      <c r="F129" s="125">
        <f t="shared" si="15"/>
        <v>0</v>
      </c>
      <c r="G129" s="125">
        <f t="shared" si="15"/>
        <v>0</v>
      </c>
    </row>
    <row r="130" spans="1:7" ht="25.5" hidden="1">
      <c r="A130" s="39"/>
      <c r="B130" s="34" t="s">
        <v>77</v>
      </c>
      <c r="C130" s="35" t="s">
        <v>158</v>
      </c>
      <c r="D130" s="35" t="s">
        <v>78</v>
      </c>
      <c r="E130" s="35"/>
      <c r="F130" s="125">
        <f t="shared" si="15"/>
        <v>0</v>
      </c>
      <c r="G130" s="125">
        <f t="shared" si="15"/>
        <v>0</v>
      </c>
    </row>
    <row r="131" spans="1:7" ht="24.75" customHeight="1" hidden="1">
      <c r="A131" s="39"/>
      <c r="B131" s="59" t="s">
        <v>159</v>
      </c>
      <c r="C131" s="35" t="s">
        <v>158</v>
      </c>
      <c r="D131" s="35" t="s">
        <v>78</v>
      </c>
      <c r="E131" s="35" t="s">
        <v>160</v>
      </c>
      <c r="F131" s="125">
        <v>0</v>
      </c>
      <c r="G131" s="125">
        <v>0</v>
      </c>
    </row>
    <row r="132" spans="1:7" ht="38.25" hidden="1">
      <c r="A132" s="130"/>
      <c r="B132" s="143" t="s">
        <v>162</v>
      </c>
      <c r="C132" s="121" t="s">
        <v>163</v>
      </c>
      <c r="D132" s="121"/>
      <c r="E132" s="121"/>
      <c r="F132" s="138">
        <f aca="true" t="shared" si="16" ref="F132:G134">F133</f>
        <v>0</v>
      </c>
      <c r="G132" s="138">
        <f t="shared" si="16"/>
        <v>0</v>
      </c>
    </row>
    <row r="133" spans="1:7" ht="25.5" hidden="1">
      <c r="A133" s="39"/>
      <c r="B133" s="37" t="s">
        <v>76</v>
      </c>
      <c r="C133" s="35" t="s">
        <v>163</v>
      </c>
      <c r="D133" s="35" t="s">
        <v>104</v>
      </c>
      <c r="E133" s="35"/>
      <c r="F133" s="125">
        <f t="shared" si="16"/>
        <v>0</v>
      </c>
      <c r="G133" s="125">
        <f t="shared" si="16"/>
        <v>0</v>
      </c>
    </row>
    <row r="134" spans="1:7" ht="25.5" hidden="1">
      <c r="A134" s="39"/>
      <c r="B134" s="34" t="s">
        <v>77</v>
      </c>
      <c r="C134" s="35" t="s">
        <v>163</v>
      </c>
      <c r="D134" s="35" t="s">
        <v>78</v>
      </c>
      <c r="E134" s="35"/>
      <c r="F134" s="125">
        <f t="shared" si="16"/>
        <v>0</v>
      </c>
      <c r="G134" s="125">
        <f t="shared" si="16"/>
        <v>0</v>
      </c>
    </row>
    <row r="135" spans="1:7" ht="25.5" hidden="1">
      <c r="A135" s="39"/>
      <c r="B135" s="59" t="s">
        <v>159</v>
      </c>
      <c r="C135" s="35" t="s">
        <v>163</v>
      </c>
      <c r="D135" s="35" t="s">
        <v>78</v>
      </c>
      <c r="E135" s="35" t="s">
        <v>160</v>
      </c>
      <c r="F135" s="125">
        <v>0</v>
      </c>
      <c r="G135" s="125">
        <v>0</v>
      </c>
    </row>
    <row r="136" spans="1:7" ht="40.5" hidden="1">
      <c r="A136" s="114">
        <v>3</v>
      </c>
      <c r="B136" s="115" t="s">
        <v>164</v>
      </c>
      <c r="C136" s="116" t="s">
        <v>165</v>
      </c>
      <c r="D136" s="144"/>
      <c r="E136" s="144"/>
      <c r="F136" s="118">
        <f aca="true" t="shared" si="17" ref="F136:G140">F137</f>
        <v>0</v>
      </c>
      <c r="G136" s="118">
        <f t="shared" si="17"/>
        <v>0</v>
      </c>
    </row>
    <row r="137" spans="1:7" ht="13.5" hidden="1">
      <c r="A137" s="119"/>
      <c r="B137" s="130" t="s">
        <v>166</v>
      </c>
      <c r="C137" s="121" t="s">
        <v>167</v>
      </c>
      <c r="D137" s="131"/>
      <c r="E137" s="131"/>
      <c r="F137" s="138">
        <f t="shared" si="17"/>
        <v>0</v>
      </c>
      <c r="G137" s="138">
        <f t="shared" si="17"/>
        <v>0</v>
      </c>
    </row>
    <row r="138" spans="1:7" ht="12.75" hidden="1">
      <c r="A138" s="39"/>
      <c r="B138" s="34" t="s">
        <v>168</v>
      </c>
      <c r="C138" s="35" t="s">
        <v>169</v>
      </c>
      <c r="D138" s="36"/>
      <c r="E138" s="36"/>
      <c r="F138" s="125">
        <f t="shared" si="17"/>
        <v>0</v>
      </c>
      <c r="G138" s="125">
        <f t="shared" si="17"/>
        <v>0</v>
      </c>
    </row>
    <row r="139" spans="1:7" ht="25.5" hidden="1">
      <c r="A139" s="39"/>
      <c r="B139" s="59" t="s">
        <v>76</v>
      </c>
      <c r="C139" s="35" t="s">
        <v>169</v>
      </c>
      <c r="D139" s="36">
        <v>200</v>
      </c>
      <c r="E139" s="36"/>
      <c r="F139" s="125">
        <f t="shared" si="17"/>
        <v>0</v>
      </c>
      <c r="G139" s="125">
        <f t="shared" si="17"/>
        <v>0</v>
      </c>
    </row>
    <row r="140" spans="1:7" ht="25.5" hidden="1">
      <c r="A140" s="39"/>
      <c r="B140" s="34" t="s">
        <v>77</v>
      </c>
      <c r="C140" s="35" t="s">
        <v>169</v>
      </c>
      <c r="D140" s="35" t="s">
        <v>78</v>
      </c>
      <c r="E140" s="36"/>
      <c r="F140" s="125">
        <f t="shared" si="17"/>
        <v>0</v>
      </c>
      <c r="G140" s="125">
        <f t="shared" si="17"/>
        <v>0</v>
      </c>
    </row>
    <row r="141" spans="1:7" ht="12.75" hidden="1">
      <c r="A141" s="39"/>
      <c r="B141" s="34" t="s">
        <v>170</v>
      </c>
      <c r="C141" s="35" t="s">
        <v>169</v>
      </c>
      <c r="D141" s="35" t="s">
        <v>78</v>
      </c>
      <c r="E141" s="36">
        <v>1003</v>
      </c>
      <c r="F141" s="125">
        <f>300-300</f>
        <v>0</v>
      </c>
      <c r="G141" s="125">
        <v>0</v>
      </c>
    </row>
    <row r="142" spans="1:7" ht="39.75" customHeight="1" hidden="1">
      <c r="A142" s="114">
        <v>7</v>
      </c>
      <c r="B142" s="132" t="s">
        <v>171</v>
      </c>
      <c r="C142" s="116" t="s">
        <v>172</v>
      </c>
      <c r="D142" s="133"/>
      <c r="E142" s="133"/>
      <c r="F142" s="118">
        <f>F143</f>
        <v>0</v>
      </c>
      <c r="G142" s="118">
        <f>G143</f>
        <v>0</v>
      </c>
    </row>
    <row r="143" spans="1:7" ht="53.25" customHeight="1" hidden="1">
      <c r="A143" s="130"/>
      <c r="B143" s="134" t="s">
        <v>173</v>
      </c>
      <c r="C143" s="121" t="s">
        <v>174</v>
      </c>
      <c r="D143" s="121"/>
      <c r="E143" s="121"/>
      <c r="F143" s="138">
        <f>F144+F148+F152+F156</f>
        <v>0</v>
      </c>
      <c r="G143" s="138">
        <f>G144+G148+G152+G156</f>
        <v>0</v>
      </c>
    </row>
    <row r="144" spans="1:7" ht="25.5" hidden="1">
      <c r="A144" s="39"/>
      <c r="B144" s="34" t="s">
        <v>175</v>
      </c>
      <c r="C144" s="35" t="s">
        <v>176</v>
      </c>
      <c r="D144" s="36"/>
      <c r="E144" s="36"/>
      <c r="F144" s="125">
        <f aca="true" t="shared" si="18" ref="F144:G146">F145</f>
        <v>0</v>
      </c>
      <c r="G144" s="125">
        <f t="shared" si="18"/>
        <v>0</v>
      </c>
    </row>
    <row r="145" spans="1:7" ht="25.5" hidden="1">
      <c r="A145" s="39"/>
      <c r="B145" s="59" t="s">
        <v>76</v>
      </c>
      <c r="C145" s="35" t="s">
        <v>176</v>
      </c>
      <c r="D145" s="36">
        <v>200</v>
      </c>
      <c r="E145" s="36"/>
      <c r="F145" s="125">
        <f t="shared" si="18"/>
        <v>0</v>
      </c>
      <c r="G145" s="125">
        <f t="shared" si="18"/>
        <v>0</v>
      </c>
    </row>
    <row r="146" spans="1:7" s="105" customFormat="1" ht="26.25" hidden="1">
      <c r="A146" s="145"/>
      <c r="B146" s="34" t="s">
        <v>77</v>
      </c>
      <c r="C146" s="35" t="s">
        <v>176</v>
      </c>
      <c r="D146" s="35" t="s">
        <v>78</v>
      </c>
      <c r="E146" s="142"/>
      <c r="F146" s="125">
        <f t="shared" si="18"/>
        <v>0</v>
      </c>
      <c r="G146" s="125">
        <f t="shared" si="18"/>
        <v>0</v>
      </c>
    </row>
    <row r="147" spans="1:7" ht="15" customHeight="1" hidden="1">
      <c r="A147" s="39"/>
      <c r="B147" s="34" t="s">
        <v>177</v>
      </c>
      <c r="C147" s="35" t="s">
        <v>176</v>
      </c>
      <c r="D147" s="35" t="s">
        <v>78</v>
      </c>
      <c r="E147" s="35" t="s">
        <v>178</v>
      </c>
      <c r="F147" s="125">
        <v>0</v>
      </c>
      <c r="G147" s="125">
        <v>0</v>
      </c>
    </row>
    <row r="148" spans="1:7" s="106" customFormat="1" ht="25.5" hidden="1">
      <c r="A148" s="34"/>
      <c r="B148" s="34" t="s">
        <v>179</v>
      </c>
      <c r="C148" s="35" t="s">
        <v>180</v>
      </c>
      <c r="D148" s="35"/>
      <c r="E148" s="35"/>
      <c r="F148" s="125">
        <f aca="true" t="shared" si="19" ref="F148:G150">F149</f>
        <v>0</v>
      </c>
      <c r="G148" s="125">
        <f t="shared" si="19"/>
        <v>0</v>
      </c>
    </row>
    <row r="149" spans="1:7" s="106" customFormat="1" ht="25.5" hidden="1">
      <c r="A149" s="34"/>
      <c r="B149" s="59" t="s">
        <v>76</v>
      </c>
      <c r="C149" s="35" t="s">
        <v>180</v>
      </c>
      <c r="D149" s="35" t="s">
        <v>104</v>
      </c>
      <c r="E149" s="35"/>
      <c r="F149" s="125">
        <f t="shared" si="19"/>
        <v>0</v>
      </c>
      <c r="G149" s="125">
        <f t="shared" si="19"/>
        <v>0</v>
      </c>
    </row>
    <row r="150" spans="1:7" ht="25.5" hidden="1">
      <c r="A150" s="39"/>
      <c r="B150" s="34" t="s">
        <v>77</v>
      </c>
      <c r="C150" s="35" t="s">
        <v>180</v>
      </c>
      <c r="D150" s="35" t="s">
        <v>78</v>
      </c>
      <c r="E150" s="35"/>
      <c r="F150" s="125">
        <f t="shared" si="19"/>
        <v>0</v>
      </c>
      <c r="G150" s="125">
        <f t="shared" si="19"/>
        <v>0</v>
      </c>
    </row>
    <row r="151" spans="1:7" ht="12.75" hidden="1">
      <c r="A151" s="39"/>
      <c r="B151" s="34" t="s">
        <v>177</v>
      </c>
      <c r="C151" s="35" t="s">
        <v>180</v>
      </c>
      <c r="D151" s="35" t="s">
        <v>78</v>
      </c>
      <c r="E151" s="35" t="s">
        <v>178</v>
      </c>
      <c r="F151" s="125">
        <v>0</v>
      </c>
      <c r="G151" s="125">
        <v>0</v>
      </c>
    </row>
    <row r="152" spans="1:7" ht="38.25" hidden="1">
      <c r="A152" s="39"/>
      <c r="B152" s="34" t="s">
        <v>181</v>
      </c>
      <c r="C152" s="35" t="s">
        <v>182</v>
      </c>
      <c r="D152" s="36"/>
      <c r="E152" s="36"/>
      <c r="F152" s="125">
        <f aca="true" t="shared" si="20" ref="F152:G154">F153</f>
        <v>0</v>
      </c>
      <c r="G152" s="125">
        <f t="shared" si="20"/>
        <v>0</v>
      </c>
    </row>
    <row r="153" spans="1:7" ht="25.5" hidden="1">
      <c r="A153" s="39"/>
      <c r="B153" s="59" t="s">
        <v>76</v>
      </c>
      <c r="C153" s="35" t="s">
        <v>182</v>
      </c>
      <c r="D153" s="36">
        <v>200</v>
      </c>
      <c r="E153" s="36"/>
      <c r="F153" s="125">
        <f t="shared" si="20"/>
        <v>0</v>
      </c>
      <c r="G153" s="125">
        <f t="shared" si="20"/>
        <v>0</v>
      </c>
    </row>
    <row r="154" spans="1:7" ht="26.25" hidden="1">
      <c r="A154" s="39"/>
      <c r="B154" s="34" t="s">
        <v>77</v>
      </c>
      <c r="C154" s="35" t="s">
        <v>182</v>
      </c>
      <c r="D154" s="35" t="s">
        <v>78</v>
      </c>
      <c r="E154" s="142"/>
      <c r="F154" s="125">
        <f t="shared" si="20"/>
        <v>0</v>
      </c>
      <c r="G154" s="125">
        <f t="shared" si="20"/>
        <v>0</v>
      </c>
    </row>
    <row r="155" spans="1:7" ht="12.75" customHeight="1" hidden="1">
      <c r="A155" s="39"/>
      <c r="B155" s="34" t="s">
        <v>177</v>
      </c>
      <c r="C155" s="35" t="s">
        <v>182</v>
      </c>
      <c r="D155" s="35" t="s">
        <v>78</v>
      </c>
      <c r="E155" s="35" t="s">
        <v>178</v>
      </c>
      <c r="F155" s="125">
        <v>0</v>
      </c>
      <c r="G155" s="125">
        <v>0</v>
      </c>
    </row>
    <row r="156" spans="1:7" s="103" customFormat="1" ht="25.5" customHeight="1" hidden="1">
      <c r="A156" s="139"/>
      <c r="B156" s="34" t="s">
        <v>183</v>
      </c>
      <c r="C156" s="35" t="s">
        <v>184</v>
      </c>
      <c r="D156" s="35"/>
      <c r="E156" s="35"/>
      <c r="F156" s="125">
        <f aca="true" t="shared" si="21" ref="F156:G158">F157</f>
        <v>0</v>
      </c>
      <c r="G156" s="125">
        <f t="shared" si="21"/>
        <v>0</v>
      </c>
    </row>
    <row r="157" spans="1:7" s="103" customFormat="1" ht="27.75" customHeight="1" hidden="1">
      <c r="A157" s="139"/>
      <c r="B157" s="59" t="s">
        <v>76</v>
      </c>
      <c r="C157" s="35" t="s">
        <v>184</v>
      </c>
      <c r="D157" s="35" t="s">
        <v>104</v>
      </c>
      <c r="E157" s="35"/>
      <c r="F157" s="125">
        <f t="shared" si="21"/>
        <v>0</v>
      </c>
      <c r="G157" s="125">
        <f t="shared" si="21"/>
        <v>0</v>
      </c>
    </row>
    <row r="158" spans="1:7" s="103" customFormat="1" ht="26.25" customHeight="1" hidden="1">
      <c r="A158" s="139"/>
      <c r="B158" s="34" t="s">
        <v>77</v>
      </c>
      <c r="C158" s="35" t="s">
        <v>184</v>
      </c>
      <c r="D158" s="35" t="s">
        <v>78</v>
      </c>
      <c r="E158" s="35"/>
      <c r="F158" s="125">
        <f t="shared" si="21"/>
        <v>0</v>
      </c>
      <c r="G158" s="125">
        <f t="shared" si="21"/>
        <v>0</v>
      </c>
    </row>
    <row r="159" spans="1:7" s="103" customFormat="1" ht="14.25" customHeight="1" hidden="1">
      <c r="A159" s="139"/>
      <c r="B159" s="34" t="s">
        <v>177</v>
      </c>
      <c r="C159" s="35" t="s">
        <v>184</v>
      </c>
      <c r="D159" s="35" t="s">
        <v>78</v>
      </c>
      <c r="E159" s="35" t="s">
        <v>178</v>
      </c>
      <c r="F159" s="125">
        <v>0</v>
      </c>
      <c r="G159" s="125">
        <v>0</v>
      </c>
    </row>
    <row r="160" spans="1:7" ht="52.5" customHeight="1">
      <c r="A160" s="114">
        <v>3</v>
      </c>
      <c r="B160" s="115" t="s">
        <v>152</v>
      </c>
      <c r="C160" s="117" t="s">
        <v>185</v>
      </c>
      <c r="D160" s="144"/>
      <c r="E160" s="144"/>
      <c r="F160" s="118">
        <f aca="true" t="shared" si="22" ref="F160:G164">F161</f>
        <v>1200</v>
      </c>
      <c r="G160" s="118">
        <f t="shared" si="22"/>
        <v>0</v>
      </c>
    </row>
    <row r="161" spans="1:7" ht="25.5">
      <c r="A161" s="119"/>
      <c r="B161" s="130" t="s">
        <v>186</v>
      </c>
      <c r="C161" s="131" t="s">
        <v>187</v>
      </c>
      <c r="D161" s="131"/>
      <c r="E161" s="131"/>
      <c r="F161" s="123">
        <f t="shared" si="22"/>
        <v>1200</v>
      </c>
      <c r="G161" s="123">
        <f t="shared" si="22"/>
        <v>0</v>
      </c>
    </row>
    <row r="162" spans="1:7" ht="15">
      <c r="A162" s="146"/>
      <c r="B162" s="39" t="s">
        <v>188</v>
      </c>
      <c r="C162" s="36" t="s">
        <v>189</v>
      </c>
      <c r="D162" s="41"/>
      <c r="E162" s="41"/>
      <c r="F162" s="125">
        <f t="shared" si="22"/>
        <v>1200</v>
      </c>
      <c r="G162" s="125">
        <f t="shared" si="22"/>
        <v>0</v>
      </c>
    </row>
    <row r="163" spans="1:7" ht="25.5">
      <c r="A163" s="146"/>
      <c r="B163" s="59" t="s">
        <v>76</v>
      </c>
      <c r="C163" s="36" t="s">
        <v>189</v>
      </c>
      <c r="D163" s="41" t="s">
        <v>104</v>
      </c>
      <c r="E163" s="41"/>
      <c r="F163" s="125">
        <f t="shared" si="22"/>
        <v>1200</v>
      </c>
      <c r="G163" s="125">
        <f t="shared" si="22"/>
        <v>0</v>
      </c>
    </row>
    <row r="164" spans="1:7" ht="25.5">
      <c r="A164" s="39"/>
      <c r="B164" s="34" t="s">
        <v>77</v>
      </c>
      <c r="C164" s="36" t="s">
        <v>189</v>
      </c>
      <c r="D164" s="35" t="s">
        <v>78</v>
      </c>
      <c r="E164" s="40"/>
      <c r="F164" s="125">
        <f t="shared" si="22"/>
        <v>1200</v>
      </c>
      <c r="G164" s="125">
        <f t="shared" si="22"/>
        <v>0</v>
      </c>
    </row>
    <row r="165" spans="1:7" ht="12.75">
      <c r="A165" s="39"/>
      <c r="B165" s="34" t="s">
        <v>190</v>
      </c>
      <c r="C165" s="36" t="s">
        <v>189</v>
      </c>
      <c r="D165" s="35" t="s">
        <v>78</v>
      </c>
      <c r="E165" s="41" t="s">
        <v>191</v>
      </c>
      <c r="F165" s="125">
        <v>1200</v>
      </c>
      <c r="G165" s="125">
        <v>0</v>
      </c>
    </row>
    <row r="166" spans="1:7" ht="67.5">
      <c r="A166" s="114">
        <v>4</v>
      </c>
      <c r="B166" s="115" t="s">
        <v>582</v>
      </c>
      <c r="C166" s="117" t="s">
        <v>192</v>
      </c>
      <c r="D166" s="144"/>
      <c r="E166" s="144"/>
      <c r="F166" s="118">
        <f>F167+F197+F226+F232</f>
        <v>7938</v>
      </c>
      <c r="G166" s="118">
        <f>G167+G197+G226+G232</f>
        <v>0</v>
      </c>
    </row>
    <row r="167" spans="1:7" ht="15" hidden="1">
      <c r="A167" s="147"/>
      <c r="B167" s="126" t="s">
        <v>193</v>
      </c>
      <c r="C167" s="128" t="s">
        <v>194</v>
      </c>
      <c r="D167" s="127"/>
      <c r="E167" s="127"/>
      <c r="F167" s="137">
        <f>F168+F173+F177+F181+F185+F189+F193</f>
        <v>0</v>
      </c>
      <c r="G167" s="137">
        <f>G168+G173+G177+G181+G185+G189+G193</f>
        <v>0</v>
      </c>
    </row>
    <row r="168" spans="1:7" ht="12" customHeight="1" hidden="1">
      <c r="A168" s="148"/>
      <c r="B168" s="130" t="s">
        <v>195</v>
      </c>
      <c r="C168" s="131" t="s">
        <v>196</v>
      </c>
      <c r="D168" s="121"/>
      <c r="E168" s="121"/>
      <c r="F168" s="138">
        <f>F170</f>
        <v>0</v>
      </c>
      <c r="G168" s="138">
        <f>G170</f>
        <v>0</v>
      </c>
    </row>
    <row r="169" spans="1:7" ht="38.25" hidden="1">
      <c r="A169" s="146"/>
      <c r="B169" s="39" t="s">
        <v>197</v>
      </c>
      <c r="C169" s="36" t="s">
        <v>198</v>
      </c>
      <c r="D169" s="35"/>
      <c r="E169" s="35"/>
      <c r="F169" s="125">
        <f aca="true" t="shared" si="23" ref="F169:G171">F170</f>
        <v>0</v>
      </c>
      <c r="G169" s="125">
        <f t="shared" si="23"/>
        <v>0</v>
      </c>
    </row>
    <row r="170" spans="1:7" ht="25.5" hidden="1">
      <c r="A170" s="146"/>
      <c r="B170" s="39" t="s">
        <v>90</v>
      </c>
      <c r="C170" s="36" t="s">
        <v>198</v>
      </c>
      <c r="D170" s="35" t="s">
        <v>97</v>
      </c>
      <c r="E170" s="35"/>
      <c r="F170" s="125">
        <f t="shared" si="23"/>
        <v>0</v>
      </c>
      <c r="G170" s="125">
        <f t="shared" si="23"/>
        <v>0</v>
      </c>
    </row>
    <row r="171" spans="1:7" ht="12.75" hidden="1">
      <c r="A171" s="39"/>
      <c r="B171" s="63" t="s">
        <v>91</v>
      </c>
      <c r="C171" s="36" t="s">
        <v>198</v>
      </c>
      <c r="D171" s="36">
        <v>410</v>
      </c>
      <c r="E171" s="36"/>
      <c r="F171" s="125">
        <f t="shared" si="23"/>
        <v>0</v>
      </c>
      <c r="G171" s="125">
        <f t="shared" si="23"/>
        <v>0</v>
      </c>
    </row>
    <row r="172" spans="1:7" ht="12.75" hidden="1">
      <c r="A172" s="39"/>
      <c r="B172" s="65" t="s">
        <v>199</v>
      </c>
      <c r="C172" s="36" t="s">
        <v>198</v>
      </c>
      <c r="D172" s="36">
        <v>410</v>
      </c>
      <c r="E172" s="35" t="s">
        <v>200</v>
      </c>
      <c r="F172" s="125">
        <v>0</v>
      </c>
      <c r="G172" s="125">
        <v>0</v>
      </c>
    </row>
    <row r="173" spans="1:7" ht="25.5" hidden="1">
      <c r="A173" s="39"/>
      <c r="B173" s="65" t="s">
        <v>217</v>
      </c>
      <c r="C173" s="36" t="s">
        <v>482</v>
      </c>
      <c r="D173" s="35"/>
      <c r="E173" s="35"/>
      <c r="F173" s="125">
        <f aca="true" t="shared" si="24" ref="F173:G175">F174</f>
        <v>0</v>
      </c>
      <c r="G173" s="125">
        <f t="shared" si="24"/>
        <v>0</v>
      </c>
    </row>
    <row r="174" spans="1:7" ht="25.5" hidden="1">
      <c r="A174" s="39"/>
      <c r="B174" s="59" t="s">
        <v>76</v>
      </c>
      <c r="C174" s="36" t="s">
        <v>482</v>
      </c>
      <c r="D174" s="35" t="s">
        <v>104</v>
      </c>
      <c r="E174" s="35"/>
      <c r="F174" s="125">
        <f t="shared" si="24"/>
        <v>0</v>
      </c>
      <c r="G174" s="125">
        <f t="shared" si="24"/>
        <v>0</v>
      </c>
    </row>
    <row r="175" spans="1:7" ht="25.5" hidden="1">
      <c r="A175" s="39"/>
      <c r="B175" s="34" t="s">
        <v>77</v>
      </c>
      <c r="C175" s="36" t="s">
        <v>482</v>
      </c>
      <c r="D175" s="35" t="s">
        <v>78</v>
      </c>
      <c r="E175" s="35"/>
      <c r="F175" s="125">
        <f t="shared" si="24"/>
        <v>0</v>
      </c>
      <c r="G175" s="125">
        <f t="shared" si="24"/>
        <v>0</v>
      </c>
    </row>
    <row r="176" spans="1:7" ht="12.75" hidden="1">
      <c r="A176" s="39"/>
      <c r="B176" s="65" t="s">
        <v>199</v>
      </c>
      <c r="C176" s="36" t="s">
        <v>482</v>
      </c>
      <c r="D176" s="35" t="s">
        <v>78</v>
      </c>
      <c r="E176" s="35" t="s">
        <v>200</v>
      </c>
      <c r="F176" s="125">
        <v>0</v>
      </c>
      <c r="G176" s="125">
        <v>0</v>
      </c>
    </row>
    <row r="177" spans="1:7" ht="25.5" customHeight="1" hidden="1">
      <c r="A177" s="39"/>
      <c r="B177" s="39" t="s">
        <v>203</v>
      </c>
      <c r="C177" s="36" t="s">
        <v>204</v>
      </c>
      <c r="D177" s="35"/>
      <c r="E177" s="35"/>
      <c r="F177" s="125">
        <f aca="true" t="shared" si="25" ref="F177:G179">F178</f>
        <v>0</v>
      </c>
      <c r="G177" s="125">
        <f t="shared" si="25"/>
        <v>0</v>
      </c>
    </row>
    <row r="178" spans="1:7" ht="25.5" hidden="1">
      <c r="A178" s="39"/>
      <c r="B178" s="59" t="s">
        <v>76</v>
      </c>
      <c r="C178" s="36" t="s">
        <v>204</v>
      </c>
      <c r="D178" s="35" t="s">
        <v>104</v>
      </c>
      <c r="E178" s="35"/>
      <c r="F178" s="125">
        <f t="shared" si="25"/>
        <v>0</v>
      </c>
      <c r="G178" s="125">
        <f t="shared" si="25"/>
        <v>0</v>
      </c>
    </row>
    <row r="179" spans="1:7" ht="37.5" customHeight="1" hidden="1">
      <c r="A179" s="39"/>
      <c r="B179" s="34" t="s">
        <v>77</v>
      </c>
      <c r="C179" s="36" t="s">
        <v>204</v>
      </c>
      <c r="D179" s="35" t="s">
        <v>78</v>
      </c>
      <c r="E179" s="35"/>
      <c r="F179" s="125">
        <f t="shared" si="25"/>
        <v>0</v>
      </c>
      <c r="G179" s="125">
        <f t="shared" si="25"/>
        <v>0</v>
      </c>
    </row>
    <row r="180" spans="1:7" ht="12.75" hidden="1">
      <c r="A180" s="39"/>
      <c r="B180" s="65" t="s">
        <v>199</v>
      </c>
      <c r="C180" s="36" t="s">
        <v>204</v>
      </c>
      <c r="D180" s="35" t="s">
        <v>78</v>
      </c>
      <c r="E180" s="35" t="s">
        <v>200</v>
      </c>
      <c r="F180" s="125">
        <v>0</v>
      </c>
      <c r="G180" s="125">
        <v>0</v>
      </c>
    </row>
    <row r="181" spans="1:7" ht="25.5" hidden="1">
      <c r="A181" s="39"/>
      <c r="B181" s="39" t="s">
        <v>450</v>
      </c>
      <c r="C181" s="36" t="s">
        <v>480</v>
      </c>
      <c r="D181" s="35"/>
      <c r="E181" s="35"/>
      <c r="F181" s="125">
        <f aca="true" t="shared" si="26" ref="F181:G183">F182</f>
        <v>0</v>
      </c>
      <c r="G181" s="125">
        <f t="shared" si="26"/>
        <v>0</v>
      </c>
    </row>
    <row r="182" spans="1:7" ht="12.75" hidden="1">
      <c r="A182" s="39"/>
      <c r="B182" s="65" t="s">
        <v>127</v>
      </c>
      <c r="C182" s="36" t="s">
        <v>480</v>
      </c>
      <c r="D182" s="35" t="s">
        <v>128</v>
      </c>
      <c r="E182" s="35"/>
      <c r="F182" s="125">
        <f t="shared" si="26"/>
        <v>0</v>
      </c>
      <c r="G182" s="125">
        <f t="shared" si="26"/>
        <v>0</v>
      </c>
    </row>
    <row r="183" spans="1:7" ht="38.25" hidden="1">
      <c r="A183" s="39"/>
      <c r="B183" s="65" t="s">
        <v>202</v>
      </c>
      <c r="C183" s="36" t="s">
        <v>480</v>
      </c>
      <c r="D183" s="35" t="s">
        <v>26</v>
      </c>
      <c r="E183" s="35"/>
      <c r="F183" s="125">
        <f t="shared" si="26"/>
        <v>0</v>
      </c>
      <c r="G183" s="125">
        <f t="shared" si="26"/>
        <v>0</v>
      </c>
    </row>
    <row r="184" spans="1:7" ht="12.75" hidden="1">
      <c r="A184" s="39"/>
      <c r="B184" s="65" t="s">
        <v>199</v>
      </c>
      <c r="C184" s="36" t="s">
        <v>480</v>
      </c>
      <c r="D184" s="35" t="s">
        <v>26</v>
      </c>
      <c r="E184" s="35" t="s">
        <v>200</v>
      </c>
      <c r="F184" s="125">
        <v>0</v>
      </c>
      <c r="G184" s="125">
        <v>0</v>
      </c>
    </row>
    <row r="185" spans="1:7" ht="38.25" hidden="1">
      <c r="A185" s="39"/>
      <c r="B185" s="39" t="s">
        <v>197</v>
      </c>
      <c r="C185" s="36" t="s">
        <v>481</v>
      </c>
      <c r="D185" s="35"/>
      <c r="E185" s="35"/>
      <c r="F185" s="125">
        <f aca="true" t="shared" si="27" ref="F185:G187">F186</f>
        <v>0</v>
      </c>
      <c r="G185" s="125">
        <f t="shared" si="27"/>
        <v>0</v>
      </c>
    </row>
    <row r="186" spans="1:7" ht="25.5" hidden="1">
      <c r="A186" s="39"/>
      <c r="B186" s="39" t="s">
        <v>90</v>
      </c>
      <c r="C186" s="36" t="s">
        <v>481</v>
      </c>
      <c r="D186" s="36">
        <v>400</v>
      </c>
      <c r="E186" s="35"/>
      <c r="F186" s="125">
        <f t="shared" si="27"/>
        <v>0</v>
      </c>
      <c r="G186" s="125">
        <f t="shared" si="27"/>
        <v>0</v>
      </c>
    </row>
    <row r="187" spans="1:7" ht="12.75" hidden="1">
      <c r="A187" s="39"/>
      <c r="B187" s="63" t="s">
        <v>91</v>
      </c>
      <c r="C187" s="36" t="s">
        <v>481</v>
      </c>
      <c r="D187" s="36">
        <v>410</v>
      </c>
      <c r="E187" s="35"/>
      <c r="F187" s="125">
        <f t="shared" si="27"/>
        <v>0</v>
      </c>
      <c r="G187" s="125">
        <f t="shared" si="27"/>
        <v>0</v>
      </c>
    </row>
    <row r="188" spans="1:7" ht="15" customHeight="1" hidden="1">
      <c r="A188" s="39"/>
      <c r="B188" s="65" t="s">
        <v>199</v>
      </c>
      <c r="C188" s="36" t="s">
        <v>481</v>
      </c>
      <c r="D188" s="36">
        <v>410</v>
      </c>
      <c r="E188" s="35" t="s">
        <v>200</v>
      </c>
      <c r="F188" s="125">
        <v>0</v>
      </c>
      <c r="G188" s="125">
        <v>0</v>
      </c>
    </row>
    <row r="189" spans="1:7" ht="25.5" customHeight="1" hidden="1">
      <c r="A189" s="39"/>
      <c r="B189" s="65" t="s">
        <v>450</v>
      </c>
      <c r="C189" s="36" t="s">
        <v>449</v>
      </c>
      <c r="D189" s="36"/>
      <c r="E189" s="35"/>
      <c r="F189" s="125">
        <f aca="true" t="shared" si="28" ref="F189:G191">F190</f>
        <v>0</v>
      </c>
      <c r="G189" s="125">
        <f t="shared" si="28"/>
        <v>0</v>
      </c>
    </row>
    <row r="190" spans="1:7" ht="15" customHeight="1" hidden="1">
      <c r="A190" s="39"/>
      <c r="B190" s="65" t="s">
        <v>127</v>
      </c>
      <c r="C190" s="36" t="s">
        <v>449</v>
      </c>
      <c r="D190" s="36">
        <v>800</v>
      </c>
      <c r="E190" s="35"/>
      <c r="F190" s="125">
        <f t="shared" si="28"/>
        <v>0</v>
      </c>
      <c r="G190" s="125">
        <f t="shared" si="28"/>
        <v>0</v>
      </c>
    </row>
    <row r="191" spans="1:7" ht="39.75" customHeight="1" hidden="1">
      <c r="A191" s="39"/>
      <c r="B191" s="65" t="s">
        <v>202</v>
      </c>
      <c r="C191" s="36" t="s">
        <v>449</v>
      </c>
      <c r="D191" s="36">
        <v>810</v>
      </c>
      <c r="E191" s="35"/>
      <c r="F191" s="125">
        <f t="shared" si="28"/>
        <v>0</v>
      </c>
      <c r="G191" s="125">
        <f t="shared" si="28"/>
        <v>0</v>
      </c>
    </row>
    <row r="192" spans="1:7" ht="15" customHeight="1" hidden="1">
      <c r="A192" s="39"/>
      <c r="B192" s="65" t="s">
        <v>199</v>
      </c>
      <c r="C192" s="36" t="s">
        <v>449</v>
      </c>
      <c r="D192" s="36">
        <v>810</v>
      </c>
      <c r="E192" s="35" t="s">
        <v>200</v>
      </c>
      <c r="F192" s="125">
        <v>0</v>
      </c>
      <c r="G192" s="125">
        <v>0</v>
      </c>
    </row>
    <row r="193" spans="1:7" ht="25.5" customHeight="1" hidden="1">
      <c r="A193" s="39"/>
      <c r="B193" s="39" t="s">
        <v>197</v>
      </c>
      <c r="C193" s="36" t="s">
        <v>201</v>
      </c>
      <c r="D193" s="36"/>
      <c r="E193" s="35"/>
      <c r="F193" s="125">
        <f>F195+F191</f>
        <v>0</v>
      </c>
      <c r="G193" s="125">
        <f>G195+G191</f>
        <v>0</v>
      </c>
    </row>
    <row r="194" spans="1:7" ht="25.5" customHeight="1" hidden="1">
      <c r="A194" s="39"/>
      <c r="B194" s="39" t="s">
        <v>90</v>
      </c>
      <c r="C194" s="36" t="s">
        <v>201</v>
      </c>
      <c r="D194" s="36">
        <v>400</v>
      </c>
      <c r="E194" s="35"/>
      <c r="F194" s="125">
        <f>F195</f>
        <v>0</v>
      </c>
      <c r="G194" s="125">
        <f>G195</f>
        <v>0</v>
      </c>
    </row>
    <row r="195" spans="1:7" ht="15" customHeight="1" hidden="1">
      <c r="A195" s="39"/>
      <c r="B195" s="63" t="s">
        <v>91</v>
      </c>
      <c r="C195" s="36" t="s">
        <v>201</v>
      </c>
      <c r="D195" s="36">
        <v>410</v>
      </c>
      <c r="E195" s="36"/>
      <c r="F195" s="125">
        <f>F196</f>
        <v>0</v>
      </c>
      <c r="G195" s="125">
        <f>G196</f>
        <v>0</v>
      </c>
    </row>
    <row r="196" spans="1:7" ht="15" customHeight="1" hidden="1">
      <c r="A196" s="39"/>
      <c r="B196" s="65" t="s">
        <v>199</v>
      </c>
      <c r="C196" s="36" t="s">
        <v>201</v>
      </c>
      <c r="D196" s="36">
        <v>410</v>
      </c>
      <c r="E196" s="35" t="s">
        <v>200</v>
      </c>
      <c r="F196" s="125">
        <v>0</v>
      </c>
      <c r="G196" s="125">
        <v>0</v>
      </c>
    </row>
    <row r="197" spans="1:7" ht="25.5">
      <c r="A197" s="126"/>
      <c r="B197" s="126" t="s">
        <v>205</v>
      </c>
      <c r="C197" s="128" t="s">
        <v>206</v>
      </c>
      <c r="D197" s="128"/>
      <c r="E197" s="128"/>
      <c r="F197" s="137">
        <f>F198</f>
        <v>7938</v>
      </c>
      <c r="G197" s="137">
        <f>G198</f>
        <v>0</v>
      </c>
    </row>
    <row r="198" spans="1:7" ht="12.75">
      <c r="A198" s="130"/>
      <c r="B198" s="130" t="s">
        <v>207</v>
      </c>
      <c r="C198" s="131" t="s">
        <v>208</v>
      </c>
      <c r="D198" s="131"/>
      <c r="E198" s="131"/>
      <c r="F198" s="138">
        <f>F199+F206+F210+F214+F218+F222</f>
        <v>7938</v>
      </c>
      <c r="G198" s="138">
        <f>G199+G206+G210+G214+G218+G222</f>
        <v>0</v>
      </c>
    </row>
    <row r="199" spans="1:7" ht="25.5" hidden="1">
      <c r="A199" s="39"/>
      <c r="B199" s="34" t="s">
        <v>209</v>
      </c>
      <c r="C199" s="36" t="s">
        <v>210</v>
      </c>
      <c r="D199" s="35"/>
      <c r="E199" s="35"/>
      <c r="F199" s="125">
        <f>F200+F203</f>
        <v>0</v>
      </c>
      <c r="G199" s="125">
        <f>G200+G203</f>
        <v>0</v>
      </c>
    </row>
    <row r="200" spans="1:7" ht="25.5" hidden="1">
      <c r="A200" s="39"/>
      <c r="B200" s="59" t="s">
        <v>76</v>
      </c>
      <c r="C200" s="36" t="s">
        <v>210</v>
      </c>
      <c r="D200" s="35" t="s">
        <v>104</v>
      </c>
      <c r="E200" s="35"/>
      <c r="F200" s="125">
        <f>F201</f>
        <v>0</v>
      </c>
      <c r="G200" s="125">
        <f>G201</f>
        <v>0</v>
      </c>
    </row>
    <row r="201" spans="1:7" ht="25.5" hidden="1">
      <c r="A201" s="39"/>
      <c r="B201" s="34" t="s">
        <v>77</v>
      </c>
      <c r="C201" s="36" t="s">
        <v>210</v>
      </c>
      <c r="D201" s="35" t="s">
        <v>78</v>
      </c>
      <c r="E201" s="35"/>
      <c r="F201" s="125">
        <f>F202</f>
        <v>0</v>
      </c>
      <c r="G201" s="125">
        <f>G202</f>
        <v>0</v>
      </c>
    </row>
    <row r="202" spans="1:7" ht="12.75" hidden="1">
      <c r="A202" s="39"/>
      <c r="B202" s="65" t="s">
        <v>199</v>
      </c>
      <c r="C202" s="36" t="s">
        <v>210</v>
      </c>
      <c r="D202" s="35" t="s">
        <v>78</v>
      </c>
      <c r="E202" s="35" t="s">
        <v>200</v>
      </c>
      <c r="F202" s="125">
        <v>0</v>
      </c>
      <c r="G202" s="125">
        <v>0</v>
      </c>
    </row>
    <row r="203" spans="1:7" ht="25.5" hidden="1">
      <c r="A203" s="39"/>
      <c r="B203" s="65" t="s">
        <v>90</v>
      </c>
      <c r="C203" s="36" t="s">
        <v>210</v>
      </c>
      <c r="D203" s="35" t="s">
        <v>97</v>
      </c>
      <c r="E203" s="35"/>
      <c r="F203" s="125">
        <f>F204</f>
        <v>0</v>
      </c>
      <c r="G203" s="125">
        <f>G204</f>
        <v>0</v>
      </c>
    </row>
    <row r="204" spans="1:7" ht="12.75" hidden="1">
      <c r="A204" s="39"/>
      <c r="B204" s="65" t="s">
        <v>91</v>
      </c>
      <c r="C204" s="36" t="s">
        <v>210</v>
      </c>
      <c r="D204" s="35" t="s">
        <v>92</v>
      </c>
      <c r="E204" s="35"/>
      <c r="F204" s="125">
        <f>F205</f>
        <v>0</v>
      </c>
      <c r="G204" s="125">
        <f>G205</f>
        <v>0</v>
      </c>
    </row>
    <row r="205" spans="1:7" ht="12.75" hidden="1">
      <c r="A205" s="39"/>
      <c r="B205" s="65" t="s">
        <v>199</v>
      </c>
      <c r="C205" s="36" t="s">
        <v>210</v>
      </c>
      <c r="D205" s="35" t="s">
        <v>92</v>
      </c>
      <c r="E205" s="35" t="s">
        <v>200</v>
      </c>
      <c r="F205" s="125">
        <v>0</v>
      </c>
      <c r="G205" s="125">
        <v>0</v>
      </c>
    </row>
    <row r="206" spans="1:7" ht="25.5" hidden="1">
      <c r="A206" s="39"/>
      <c r="B206" s="34" t="s">
        <v>211</v>
      </c>
      <c r="C206" s="36" t="s">
        <v>212</v>
      </c>
      <c r="D206" s="35"/>
      <c r="E206" s="35"/>
      <c r="F206" s="125">
        <f>F208</f>
        <v>0</v>
      </c>
      <c r="G206" s="125">
        <f>G208</f>
        <v>0</v>
      </c>
    </row>
    <row r="207" spans="1:7" ht="25.5" hidden="1">
      <c r="A207" s="39"/>
      <c r="B207" s="59" t="s">
        <v>76</v>
      </c>
      <c r="C207" s="36" t="s">
        <v>212</v>
      </c>
      <c r="D207" s="35" t="s">
        <v>104</v>
      </c>
      <c r="E207" s="35"/>
      <c r="F207" s="125">
        <f>F208</f>
        <v>0</v>
      </c>
      <c r="G207" s="125">
        <f>G208</f>
        <v>0</v>
      </c>
    </row>
    <row r="208" spans="1:7" ht="25.5" hidden="1">
      <c r="A208" s="39"/>
      <c r="B208" s="34" t="s">
        <v>77</v>
      </c>
      <c r="C208" s="36" t="s">
        <v>212</v>
      </c>
      <c r="D208" s="35" t="s">
        <v>78</v>
      </c>
      <c r="E208" s="35"/>
      <c r="F208" s="125">
        <f>F209</f>
        <v>0</v>
      </c>
      <c r="G208" s="125">
        <f>G209</f>
        <v>0</v>
      </c>
    </row>
    <row r="209" spans="1:7" ht="12.75" hidden="1">
      <c r="A209" s="39"/>
      <c r="B209" s="65" t="s">
        <v>199</v>
      </c>
      <c r="C209" s="36" t="s">
        <v>212</v>
      </c>
      <c r="D209" s="35" t="s">
        <v>78</v>
      </c>
      <c r="E209" s="35" t="s">
        <v>200</v>
      </c>
      <c r="F209" s="125">
        <v>0</v>
      </c>
      <c r="G209" s="125">
        <v>0</v>
      </c>
    </row>
    <row r="210" spans="1:7" ht="25.5" customHeight="1">
      <c r="A210" s="39"/>
      <c r="B210" s="34" t="s">
        <v>494</v>
      </c>
      <c r="C210" s="36" t="s">
        <v>493</v>
      </c>
      <c r="D210" s="35"/>
      <c r="E210" s="35"/>
      <c r="F210" s="125">
        <f aca="true" t="shared" si="29" ref="F210:G212">F211</f>
        <v>7700</v>
      </c>
      <c r="G210" s="125">
        <f t="shared" si="29"/>
        <v>0</v>
      </c>
    </row>
    <row r="211" spans="1:7" ht="25.5">
      <c r="A211" s="39"/>
      <c r="B211" s="65" t="s">
        <v>90</v>
      </c>
      <c r="C211" s="36" t="s">
        <v>493</v>
      </c>
      <c r="D211" s="35" t="s">
        <v>97</v>
      </c>
      <c r="E211" s="35"/>
      <c r="F211" s="125">
        <f t="shared" si="29"/>
        <v>7700</v>
      </c>
      <c r="G211" s="125">
        <f t="shared" si="29"/>
        <v>0</v>
      </c>
    </row>
    <row r="212" spans="1:7" ht="12.75">
      <c r="A212" s="39"/>
      <c r="B212" s="65" t="s">
        <v>91</v>
      </c>
      <c r="C212" s="36" t="s">
        <v>493</v>
      </c>
      <c r="D212" s="35" t="s">
        <v>92</v>
      </c>
      <c r="E212" s="35"/>
      <c r="F212" s="125">
        <f t="shared" si="29"/>
        <v>7700</v>
      </c>
      <c r="G212" s="125">
        <f t="shared" si="29"/>
        <v>0</v>
      </c>
    </row>
    <row r="213" spans="1:7" ht="12.75">
      <c r="A213" s="39"/>
      <c r="B213" s="65" t="s">
        <v>199</v>
      </c>
      <c r="C213" s="36" t="s">
        <v>493</v>
      </c>
      <c r="D213" s="35" t="s">
        <v>92</v>
      </c>
      <c r="E213" s="35" t="s">
        <v>200</v>
      </c>
      <c r="F213" s="125">
        <f>4000+2000+1700</f>
        <v>7700</v>
      </c>
      <c r="G213" s="125">
        <v>0</v>
      </c>
    </row>
    <row r="214" spans="1:7" ht="38.25" hidden="1">
      <c r="A214" s="39"/>
      <c r="B214" s="34" t="s">
        <v>453</v>
      </c>
      <c r="C214" s="36" t="s">
        <v>457</v>
      </c>
      <c r="D214" s="35"/>
      <c r="E214" s="35"/>
      <c r="F214" s="125">
        <f aca="true" t="shared" si="30" ref="F214:G216">F215</f>
        <v>0</v>
      </c>
      <c r="G214" s="125">
        <f t="shared" si="30"/>
        <v>0</v>
      </c>
    </row>
    <row r="215" spans="1:7" ht="25.5" hidden="1">
      <c r="A215" s="39"/>
      <c r="B215" s="59" t="s">
        <v>76</v>
      </c>
      <c r="C215" s="36" t="s">
        <v>457</v>
      </c>
      <c r="D215" s="35" t="s">
        <v>104</v>
      </c>
      <c r="E215" s="35"/>
      <c r="F215" s="125">
        <f t="shared" si="30"/>
        <v>0</v>
      </c>
      <c r="G215" s="125">
        <f t="shared" si="30"/>
        <v>0</v>
      </c>
    </row>
    <row r="216" spans="1:7" ht="25.5" hidden="1">
      <c r="A216" s="39"/>
      <c r="B216" s="34" t="s">
        <v>77</v>
      </c>
      <c r="C216" s="36" t="s">
        <v>457</v>
      </c>
      <c r="D216" s="35" t="s">
        <v>78</v>
      </c>
      <c r="E216" s="35"/>
      <c r="F216" s="125">
        <f t="shared" si="30"/>
        <v>0</v>
      </c>
      <c r="G216" s="125">
        <f t="shared" si="30"/>
        <v>0</v>
      </c>
    </row>
    <row r="217" spans="1:7" s="107" customFormat="1" ht="14.25" hidden="1">
      <c r="A217" s="39"/>
      <c r="B217" s="65" t="s">
        <v>199</v>
      </c>
      <c r="C217" s="36" t="s">
        <v>457</v>
      </c>
      <c r="D217" s="35" t="s">
        <v>78</v>
      </c>
      <c r="E217" s="35" t="s">
        <v>200</v>
      </c>
      <c r="F217" s="125">
        <v>0</v>
      </c>
      <c r="G217" s="125">
        <v>0</v>
      </c>
    </row>
    <row r="218" spans="1:7" s="107" customFormat="1" ht="25.5">
      <c r="A218" s="39"/>
      <c r="B218" s="34" t="s">
        <v>209</v>
      </c>
      <c r="C218" s="36" t="s">
        <v>451</v>
      </c>
      <c r="D218" s="35"/>
      <c r="E218" s="35"/>
      <c r="F218" s="125">
        <f aca="true" t="shared" si="31" ref="F218:G220">F219</f>
        <v>238</v>
      </c>
      <c r="G218" s="125">
        <f t="shared" si="31"/>
        <v>0</v>
      </c>
    </row>
    <row r="219" spans="1:7" s="107" customFormat="1" ht="25.5">
      <c r="A219" s="39"/>
      <c r="B219" s="65" t="s">
        <v>90</v>
      </c>
      <c r="C219" s="36" t="s">
        <v>451</v>
      </c>
      <c r="D219" s="35" t="s">
        <v>97</v>
      </c>
      <c r="E219" s="35"/>
      <c r="F219" s="125">
        <f t="shared" si="31"/>
        <v>238</v>
      </c>
      <c r="G219" s="125">
        <f t="shared" si="31"/>
        <v>0</v>
      </c>
    </row>
    <row r="220" spans="1:7" s="107" customFormat="1" ht="14.25">
      <c r="A220" s="39"/>
      <c r="B220" s="65" t="s">
        <v>91</v>
      </c>
      <c r="C220" s="36" t="s">
        <v>451</v>
      </c>
      <c r="D220" s="35" t="s">
        <v>92</v>
      </c>
      <c r="E220" s="35"/>
      <c r="F220" s="125">
        <f t="shared" si="31"/>
        <v>238</v>
      </c>
      <c r="G220" s="125">
        <f t="shared" si="31"/>
        <v>0</v>
      </c>
    </row>
    <row r="221" spans="1:7" s="107" customFormat="1" ht="14.25">
      <c r="A221" s="39"/>
      <c r="B221" s="65" t="s">
        <v>199</v>
      </c>
      <c r="C221" s="36" t="s">
        <v>451</v>
      </c>
      <c r="D221" s="35" t="s">
        <v>92</v>
      </c>
      <c r="E221" s="35" t="s">
        <v>200</v>
      </c>
      <c r="F221" s="125">
        <f>123+62+53</f>
        <v>238</v>
      </c>
      <c r="G221" s="125">
        <v>0</v>
      </c>
    </row>
    <row r="222" spans="1:7" s="107" customFormat="1" ht="26.25" customHeight="1" hidden="1">
      <c r="A222" s="39"/>
      <c r="B222" s="34" t="s">
        <v>453</v>
      </c>
      <c r="C222" s="36" t="s">
        <v>452</v>
      </c>
      <c r="D222" s="35"/>
      <c r="E222" s="35"/>
      <c r="F222" s="125">
        <f aca="true" t="shared" si="32" ref="F222:G224">F223</f>
        <v>0</v>
      </c>
      <c r="G222" s="125">
        <f t="shared" si="32"/>
        <v>0</v>
      </c>
    </row>
    <row r="223" spans="1:7" s="107" customFormat="1" ht="25.5" hidden="1">
      <c r="A223" s="39"/>
      <c r="B223" s="59" t="s">
        <v>76</v>
      </c>
      <c r="C223" s="36" t="s">
        <v>452</v>
      </c>
      <c r="D223" s="35" t="s">
        <v>104</v>
      </c>
      <c r="E223" s="35"/>
      <c r="F223" s="125">
        <f t="shared" si="32"/>
        <v>0</v>
      </c>
      <c r="G223" s="125">
        <f t="shared" si="32"/>
        <v>0</v>
      </c>
    </row>
    <row r="224" spans="1:7" s="107" customFormat="1" ht="25.5" hidden="1">
      <c r="A224" s="39"/>
      <c r="B224" s="34" t="s">
        <v>77</v>
      </c>
      <c r="C224" s="36" t="s">
        <v>452</v>
      </c>
      <c r="D224" s="35" t="s">
        <v>78</v>
      </c>
      <c r="E224" s="35"/>
      <c r="F224" s="125">
        <f t="shared" si="32"/>
        <v>0</v>
      </c>
      <c r="G224" s="125">
        <f t="shared" si="32"/>
        <v>0</v>
      </c>
    </row>
    <row r="225" spans="1:7" s="107" customFormat="1" ht="14.25" hidden="1">
      <c r="A225" s="39"/>
      <c r="B225" s="65" t="s">
        <v>199</v>
      </c>
      <c r="C225" s="36" t="s">
        <v>452</v>
      </c>
      <c r="D225" s="35" t="s">
        <v>78</v>
      </c>
      <c r="E225" s="35" t="s">
        <v>200</v>
      </c>
      <c r="F225" s="125">
        <v>0</v>
      </c>
      <c r="G225" s="125">
        <v>0</v>
      </c>
    </row>
    <row r="226" spans="1:7" s="107" customFormat="1" ht="13.5" customHeight="1" hidden="1">
      <c r="A226" s="224"/>
      <c r="B226" s="225" t="s">
        <v>501</v>
      </c>
      <c r="C226" s="226" t="s">
        <v>506</v>
      </c>
      <c r="D226" s="227"/>
      <c r="E226" s="227"/>
      <c r="F226" s="228">
        <f aca="true" t="shared" si="33" ref="F226:G230">F227</f>
        <v>0</v>
      </c>
      <c r="G226" s="228">
        <f t="shared" si="33"/>
        <v>0</v>
      </c>
    </row>
    <row r="227" spans="1:7" s="107" customFormat="1" ht="14.25" hidden="1">
      <c r="A227" s="229"/>
      <c r="B227" s="230" t="s">
        <v>502</v>
      </c>
      <c r="C227" s="231" t="s">
        <v>505</v>
      </c>
      <c r="D227" s="200"/>
      <c r="E227" s="200"/>
      <c r="F227" s="201">
        <f t="shared" si="33"/>
        <v>0</v>
      </c>
      <c r="G227" s="201">
        <f t="shared" si="33"/>
        <v>0</v>
      </c>
    </row>
    <row r="228" spans="1:7" s="107" customFormat="1" ht="25.5" hidden="1">
      <c r="A228" s="39"/>
      <c r="B228" s="34" t="s">
        <v>503</v>
      </c>
      <c r="C228" s="36" t="s">
        <v>504</v>
      </c>
      <c r="D228" s="35"/>
      <c r="E228" s="35"/>
      <c r="F228" s="125">
        <f t="shared" si="33"/>
        <v>0</v>
      </c>
      <c r="G228" s="125">
        <f t="shared" si="33"/>
        <v>0</v>
      </c>
    </row>
    <row r="229" spans="1:7" s="107" customFormat="1" ht="25.5" hidden="1">
      <c r="A229" s="39"/>
      <c r="B229" s="59" t="s">
        <v>76</v>
      </c>
      <c r="C229" s="36" t="s">
        <v>504</v>
      </c>
      <c r="D229" s="35" t="s">
        <v>104</v>
      </c>
      <c r="E229" s="35"/>
      <c r="F229" s="125">
        <f t="shared" si="33"/>
        <v>0</v>
      </c>
      <c r="G229" s="125">
        <f t="shared" si="33"/>
        <v>0</v>
      </c>
    </row>
    <row r="230" spans="1:7" s="107" customFormat="1" ht="25.5" hidden="1">
      <c r="A230" s="39"/>
      <c r="B230" s="34" t="s">
        <v>77</v>
      </c>
      <c r="C230" s="36" t="s">
        <v>504</v>
      </c>
      <c r="D230" s="35" t="s">
        <v>78</v>
      </c>
      <c r="E230" s="35"/>
      <c r="F230" s="125">
        <f t="shared" si="33"/>
        <v>0</v>
      </c>
      <c r="G230" s="125">
        <f t="shared" si="33"/>
        <v>0</v>
      </c>
    </row>
    <row r="231" spans="1:7" s="107" customFormat="1" ht="14.25" hidden="1">
      <c r="A231" s="39"/>
      <c r="B231" s="65" t="s">
        <v>199</v>
      </c>
      <c r="C231" s="36" t="s">
        <v>504</v>
      </c>
      <c r="D231" s="35" t="s">
        <v>78</v>
      </c>
      <c r="E231" s="35" t="s">
        <v>200</v>
      </c>
      <c r="F231" s="125">
        <v>0</v>
      </c>
      <c r="G231" s="125">
        <v>0</v>
      </c>
    </row>
    <row r="232" spans="1:7" s="108" customFormat="1" ht="27.75" customHeight="1" hidden="1">
      <c r="A232" s="126"/>
      <c r="B232" s="126" t="s">
        <v>213</v>
      </c>
      <c r="C232" s="128" t="s">
        <v>214</v>
      </c>
      <c r="D232" s="127"/>
      <c r="E232" s="127"/>
      <c r="F232" s="137">
        <f>F233</f>
        <v>0</v>
      </c>
      <c r="G232" s="137">
        <f>G233</f>
        <v>0</v>
      </c>
    </row>
    <row r="233" spans="1:7" s="108" customFormat="1" ht="18" customHeight="1" hidden="1">
      <c r="A233" s="130"/>
      <c r="B233" s="130" t="s">
        <v>215</v>
      </c>
      <c r="C233" s="131" t="s">
        <v>216</v>
      </c>
      <c r="D233" s="121"/>
      <c r="E233" s="121"/>
      <c r="F233" s="138">
        <f>F234+F238+F242</f>
        <v>0</v>
      </c>
      <c r="G233" s="138">
        <f>G234+G238+G242</f>
        <v>0</v>
      </c>
    </row>
    <row r="234" spans="1:7" ht="25.5" hidden="1">
      <c r="A234" s="39"/>
      <c r="B234" s="39" t="s">
        <v>217</v>
      </c>
      <c r="C234" s="36" t="s">
        <v>218</v>
      </c>
      <c r="D234" s="35"/>
      <c r="E234" s="35"/>
      <c r="F234" s="125">
        <f aca="true" t="shared" si="34" ref="F234:G240">F235</f>
        <v>0</v>
      </c>
      <c r="G234" s="125">
        <f t="shared" si="34"/>
        <v>0</v>
      </c>
    </row>
    <row r="235" spans="1:7" ht="25.5" hidden="1">
      <c r="A235" s="39"/>
      <c r="B235" s="59" t="s">
        <v>76</v>
      </c>
      <c r="C235" s="36" t="s">
        <v>218</v>
      </c>
      <c r="D235" s="35" t="s">
        <v>104</v>
      </c>
      <c r="E235" s="35"/>
      <c r="F235" s="125">
        <f t="shared" si="34"/>
        <v>0</v>
      </c>
      <c r="G235" s="125">
        <f t="shared" si="34"/>
        <v>0</v>
      </c>
    </row>
    <row r="236" spans="1:7" ht="25.5" hidden="1">
      <c r="A236" s="39"/>
      <c r="B236" s="34" t="s">
        <v>77</v>
      </c>
      <c r="C236" s="36" t="s">
        <v>218</v>
      </c>
      <c r="D236" s="35" t="s">
        <v>78</v>
      </c>
      <c r="E236" s="35"/>
      <c r="F236" s="125">
        <f t="shared" si="34"/>
        <v>0</v>
      </c>
      <c r="G236" s="125">
        <f t="shared" si="34"/>
        <v>0</v>
      </c>
    </row>
    <row r="237" spans="1:7" s="107" customFormat="1" ht="14.25" hidden="1">
      <c r="A237" s="39"/>
      <c r="B237" s="34" t="s">
        <v>190</v>
      </c>
      <c r="C237" s="36" t="s">
        <v>218</v>
      </c>
      <c r="D237" s="35" t="s">
        <v>78</v>
      </c>
      <c r="E237" s="35" t="s">
        <v>191</v>
      </c>
      <c r="F237" s="125">
        <v>0</v>
      </c>
      <c r="G237" s="125">
        <v>0</v>
      </c>
    </row>
    <row r="238" spans="1:7" s="107" customFormat="1" ht="42" customHeight="1" hidden="1">
      <c r="A238" s="39"/>
      <c r="B238" s="67" t="s">
        <v>221</v>
      </c>
      <c r="C238" s="36" t="s">
        <v>222</v>
      </c>
      <c r="D238" s="35"/>
      <c r="E238" s="35"/>
      <c r="F238" s="125">
        <f t="shared" si="34"/>
        <v>0</v>
      </c>
      <c r="G238" s="125">
        <f t="shared" si="34"/>
        <v>0</v>
      </c>
    </row>
    <row r="239" spans="1:7" s="107" customFormat="1" ht="25.5" hidden="1">
      <c r="A239" s="39"/>
      <c r="B239" s="59" t="s">
        <v>76</v>
      </c>
      <c r="C239" s="36" t="s">
        <v>222</v>
      </c>
      <c r="D239" s="35" t="s">
        <v>104</v>
      </c>
      <c r="E239" s="35"/>
      <c r="F239" s="125">
        <f t="shared" si="34"/>
        <v>0</v>
      </c>
      <c r="G239" s="125">
        <f t="shared" si="34"/>
        <v>0</v>
      </c>
    </row>
    <row r="240" spans="1:7" s="107" customFormat="1" ht="25.5" hidden="1">
      <c r="A240" s="39"/>
      <c r="B240" s="34" t="s">
        <v>77</v>
      </c>
      <c r="C240" s="36" t="s">
        <v>222</v>
      </c>
      <c r="D240" s="35" t="s">
        <v>78</v>
      </c>
      <c r="E240" s="35"/>
      <c r="F240" s="125">
        <f t="shared" si="34"/>
        <v>0</v>
      </c>
      <c r="G240" s="125">
        <f t="shared" si="34"/>
        <v>0</v>
      </c>
    </row>
    <row r="241" spans="1:7" s="107" customFormat="1" ht="14.25" hidden="1">
      <c r="A241" s="39"/>
      <c r="B241" s="34" t="s">
        <v>190</v>
      </c>
      <c r="C241" s="36" t="s">
        <v>222</v>
      </c>
      <c r="D241" s="35" t="s">
        <v>78</v>
      </c>
      <c r="E241" s="35" t="s">
        <v>191</v>
      </c>
      <c r="F241" s="125">
        <v>0</v>
      </c>
      <c r="G241" s="125">
        <v>0</v>
      </c>
    </row>
    <row r="242" spans="1:7" s="107" customFormat="1" ht="36.75" customHeight="1" hidden="1">
      <c r="A242" s="39"/>
      <c r="B242" s="67" t="s">
        <v>219</v>
      </c>
      <c r="C242" s="36" t="s">
        <v>220</v>
      </c>
      <c r="D242" s="35"/>
      <c r="E242" s="35"/>
      <c r="F242" s="125">
        <f aca="true" t="shared" si="35" ref="F242:G244">F243</f>
        <v>0</v>
      </c>
      <c r="G242" s="125">
        <f t="shared" si="35"/>
        <v>0</v>
      </c>
    </row>
    <row r="243" spans="1:7" s="107" customFormat="1" ht="25.5" customHeight="1" hidden="1">
      <c r="A243" s="39"/>
      <c r="B243" s="59" t="s">
        <v>76</v>
      </c>
      <c r="C243" s="36" t="s">
        <v>220</v>
      </c>
      <c r="D243" s="35" t="s">
        <v>104</v>
      </c>
      <c r="E243" s="35"/>
      <c r="F243" s="125">
        <f t="shared" si="35"/>
        <v>0</v>
      </c>
      <c r="G243" s="125">
        <f t="shared" si="35"/>
        <v>0</v>
      </c>
    </row>
    <row r="244" spans="1:7" s="107" customFormat="1" ht="24" customHeight="1" hidden="1">
      <c r="A244" s="39"/>
      <c r="B244" s="34" t="s">
        <v>77</v>
      </c>
      <c r="C244" s="36" t="s">
        <v>220</v>
      </c>
      <c r="D244" s="35" t="s">
        <v>78</v>
      </c>
      <c r="E244" s="35"/>
      <c r="F244" s="125">
        <f t="shared" si="35"/>
        <v>0</v>
      </c>
      <c r="G244" s="125">
        <f t="shared" si="35"/>
        <v>0</v>
      </c>
    </row>
    <row r="245" spans="1:7" s="107" customFormat="1" ht="12" customHeight="1" hidden="1">
      <c r="A245" s="39"/>
      <c r="B245" s="34" t="s">
        <v>190</v>
      </c>
      <c r="C245" s="36" t="s">
        <v>220</v>
      </c>
      <c r="D245" s="35" t="s">
        <v>78</v>
      </c>
      <c r="E245" s="35" t="s">
        <v>191</v>
      </c>
      <c r="F245" s="125">
        <v>0</v>
      </c>
      <c r="G245" s="125">
        <v>0</v>
      </c>
    </row>
    <row r="246" spans="1:7" s="107" customFormat="1" ht="54" customHeight="1">
      <c r="A246" s="114">
        <v>5</v>
      </c>
      <c r="B246" s="269" t="s">
        <v>570</v>
      </c>
      <c r="C246" s="272" t="s">
        <v>575</v>
      </c>
      <c r="D246" s="270"/>
      <c r="E246" s="270"/>
      <c r="F246" s="271">
        <f aca="true" t="shared" si="36" ref="F246:G250">F247</f>
        <v>350</v>
      </c>
      <c r="G246" s="271">
        <f t="shared" si="36"/>
        <v>360</v>
      </c>
    </row>
    <row r="247" spans="1:7" s="107" customFormat="1" ht="25.5" customHeight="1">
      <c r="A247" s="229"/>
      <c r="B247" s="199" t="s">
        <v>571</v>
      </c>
      <c r="C247" s="231" t="s">
        <v>574</v>
      </c>
      <c r="D247" s="200"/>
      <c r="E247" s="200"/>
      <c r="F247" s="201">
        <f t="shared" si="36"/>
        <v>350</v>
      </c>
      <c r="G247" s="201">
        <f t="shared" si="36"/>
        <v>360</v>
      </c>
    </row>
    <row r="248" spans="1:7" s="107" customFormat="1" ht="54" customHeight="1">
      <c r="A248" s="39"/>
      <c r="B248" s="34" t="s">
        <v>572</v>
      </c>
      <c r="C248" s="36" t="s">
        <v>573</v>
      </c>
      <c r="D248" s="35"/>
      <c r="E248" s="35"/>
      <c r="F248" s="125">
        <f t="shared" si="36"/>
        <v>350</v>
      </c>
      <c r="G248" s="125">
        <f t="shared" si="36"/>
        <v>360</v>
      </c>
    </row>
    <row r="249" spans="1:7" s="107" customFormat="1" ht="25.5" customHeight="1">
      <c r="A249" s="39"/>
      <c r="B249" s="59" t="s">
        <v>76</v>
      </c>
      <c r="C249" s="36" t="s">
        <v>573</v>
      </c>
      <c r="D249" s="35" t="s">
        <v>104</v>
      </c>
      <c r="E249" s="35"/>
      <c r="F249" s="125">
        <f t="shared" si="36"/>
        <v>350</v>
      </c>
      <c r="G249" s="125">
        <f t="shared" si="36"/>
        <v>360</v>
      </c>
    </row>
    <row r="250" spans="1:7" s="107" customFormat="1" ht="25.5" customHeight="1">
      <c r="A250" s="39"/>
      <c r="B250" s="34" t="s">
        <v>77</v>
      </c>
      <c r="C250" s="36" t="s">
        <v>573</v>
      </c>
      <c r="D250" s="35" t="s">
        <v>78</v>
      </c>
      <c r="E250" s="35"/>
      <c r="F250" s="125">
        <f t="shared" si="36"/>
        <v>350</v>
      </c>
      <c r="G250" s="125">
        <f t="shared" si="36"/>
        <v>360</v>
      </c>
    </row>
    <row r="251" spans="1:7" s="107" customFormat="1" ht="12.75" customHeight="1">
      <c r="A251" s="39"/>
      <c r="B251" s="34" t="s">
        <v>190</v>
      </c>
      <c r="C251" s="36" t="s">
        <v>573</v>
      </c>
      <c r="D251" s="35" t="s">
        <v>78</v>
      </c>
      <c r="E251" s="35" t="s">
        <v>191</v>
      </c>
      <c r="F251" s="125">
        <v>350</v>
      </c>
      <c r="G251" s="125">
        <v>360</v>
      </c>
    </row>
    <row r="252" spans="1:7" ht="40.5" hidden="1">
      <c r="A252" s="114">
        <v>10</v>
      </c>
      <c r="B252" s="132" t="s">
        <v>154</v>
      </c>
      <c r="C252" s="116" t="s">
        <v>223</v>
      </c>
      <c r="D252" s="133"/>
      <c r="E252" s="133"/>
      <c r="F252" s="118">
        <f>F253</f>
        <v>0</v>
      </c>
      <c r="G252" s="118">
        <f>G253</f>
        <v>0</v>
      </c>
    </row>
    <row r="253" spans="1:7" ht="25.5" hidden="1">
      <c r="A253" s="119"/>
      <c r="B253" s="134" t="s">
        <v>224</v>
      </c>
      <c r="C253" s="121" t="s">
        <v>225</v>
      </c>
      <c r="D253" s="121"/>
      <c r="E253" s="121"/>
      <c r="F253" s="123">
        <f>F254+F259</f>
        <v>0</v>
      </c>
      <c r="G253" s="123">
        <f>G254+G259</f>
        <v>0</v>
      </c>
    </row>
    <row r="254" spans="1:7" s="107" customFormat="1" ht="12.75" customHeight="1" hidden="1">
      <c r="A254" s="39"/>
      <c r="B254" s="34" t="s">
        <v>226</v>
      </c>
      <c r="C254" s="35" t="s">
        <v>227</v>
      </c>
      <c r="D254" s="35"/>
      <c r="E254" s="35"/>
      <c r="F254" s="125">
        <f>F257+F258</f>
        <v>0</v>
      </c>
      <c r="G254" s="125">
        <f>G257+G258</f>
        <v>0</v>
      </c>
    </row>
    <row r="255" spans="1:7" s="107" customFormat="1" ht="25.5" customHeight="1" hidden="1">
      <c r="A255" s="39"/>
      <c r="B255" s="59" t="s">
        <v>76</v>
      </c>
      <c r="C255" s="35" t="s">
        <v>227</v>
      </c>
      <c r="D255" s="35" t="s">
        <v>104</v>
      </c>
      <c r="E255" s="35"/>
      <c r="F255" s="125">
        <f>F256</f>
        <v>0</v>
      </c>
      <c r="G255" s="125">
        <f>G256</f>
        <v>0</v>
      </c>
    </row>
    <row r="256" spans="1:7" s="107" customFormat="1" ht="25.5" hidden="1">
      <c r="A256" s="39"/>
      <c r="B256" s="34" t="s">
        <v>77</v>
      </c>
      <c r="C256" s="35" t="s">
        <v>227</v>
      </c>
      <c r="D256" s="35" t="s">
        <v>78</v>
      </c>
      <c r="E256" s="35"/>
      <c r="F256" s="125">
        <f>F257+F258</f>
        <v>0</v>
      </c>
      <c r="G256" s="125">
        <f>G257+G258</f>
        <v>0</v>
      </c>
    </row>
    <row r="257" spans="1:7" s="107" customFormat="1" ht="14.25" hidden="1">
      <c r="A257" s="39"/>
      <c r="B257" s="34" t="s">
        <v>228</v>
      </c>
      <c r="C257" s="35" t="s">
        <v>227</v>
      </c>
      <c r="D257" s="35" t="s">
        <v>78</v>
      </c>
      <c r="E257" s="35" t="s">
        <v>229</v>
      </c>
      <c r="F257" s="125"/>
      <c r="G257" s="125"/>
    </row>
    <row r="258" spans="1:7" s="107" customFormat="1" ht="20.25" customHeight="1" hidden="1">
      <c r="A258" s="39"/>
      <c r="B258" s="34" t="s">
        <v>190</v>
      </c>
      <c r="C258" s="35" t="s">
        <v>227</v>
      </c>
      <c r="D258" s="35" t="s">
        <v>78</v>
      </c>
      <c r="E258" s="35" t="s">
        <v>191</v>
      </c>
      <c r="F258" s="125">
        <v>0</v>
      </c>
      <c r="G258" s="125">
        <v>0</v>
      </c>
    </row>
    <row r="259" spans="1:7" s="107" customFormat="1" ht="25.5" customHeight="1" hidden="1">
      <c r="A259" s="39"/>
      <c r="B259" s="34" t="s">
        <v>230</v>
      </c>
      <c r="C259" s="35" t="s">
        <v>231</v>
      </c>
      <c r="D259" s="35"/>
      <c r="E259" s="35"/>
      <c r="F259" s="125">
        <f aca="true" t="shared" si="37" ref="F259:G261">F260</f>
        <v>0</v>
      </c>
      <c r="G259" s="125">
        <f t="shared" si="37"/>
        <v>0</v>
      </c>
    </row>
    <row r="260" spans="1:7" s="107" customFormat="1" ht="25.5" customHeight="1" hidden="1">
      <c r="A260" s="39"/>
      <c r="B260" s="59" t="s">
        <v>76</v>
      </c>
      <c r="C260" s="35" t="s">
        <v>231</v>
      </c>
      <c r="D260" s="35" t="s">
        <v>104</v>
      </c>
      <c r="E260" s="35"/>
      <c r="F260" s="125">
        <f t="shared" si="37"/>
        <v>0</v>
      </c>
      <c r="G260" s="125">
        <f t="shared" si="37"/>
        <v>0</v>
      </c>
    </row>
    <row r="261" spans="1:7" s="107" customFormat="1" ht="25.5" customHeight="1" hidden="1">
      <c r="A261" s="39"/>
      <c r="B261" s="34" t="s">
        <v>77</v>
      </c>
      <c r="C261" s="35" t="s">
        <v>231</v>
      </c>
      <c r="D261" s="35" t="s">
        <v>78</v>
      </c>
      <c r="E261" s="35"/>
      <c r="F261" s="125">
        <f t="shared" si="37"/>
        <v>0</v>
      </c>
      <c r="G261" s="125">
        <f t="shared" si="37"/>
        <v>0</v>
      </c>
    </row>
    <row r="262" spans="1:7" s="107" customFormat="1" ht="14.25" customHeight="1" hidden="1">
      <c r="A262" s="39"/>
      <c r="B262" s="34" t="s">
        <v>228</v>
      </c>
      <c r="C262" s="35" t="s">
        <v>231</v>
      </c>
      <c r="D262" s="35" t="s">
        <v>78</v>
      </c>
      <c r="E262" s="35" t="s">
        <v>229</v>
      </c>
      <c r="F262" s="125">
        <v>0</v>
      </c>
      <c r="G262" s="125">
        <v>0</v>
      </c>
    </row>
    <row r="263" spans="1:7" s="107" customFormat="1" ht="40.5" hidden="1">
      <c r="A263" s="114">
        <v>11</v>
      </c>
      <c r="B263" s="115" t="s">
        <v>155</v>
      </c>
      <c r="C263" s="149" t="s">
        <v>232</v>
      </c>
      <c r="D263" s="133"/>
      <c r="E263" s="133"/>
      <c r="F263" s="118">
        <f>F264+F270+F276</f>
        <v>0</v>
      </c>
      <c r="G263" s="118">
        <f>G264+G270+G276</f>
        <v>0</v>
      </c>
    </row>
    <row r="264" spans="1:7" s="107" customFormat="1" ht="25.5" hidden="1">
      <c r="A264" s="126"/>
      <c r="B264" s="136" t="s">
        <v>233</v>
      </c>
      <c r="C264" s="150" t="s">
        <v>234</v>
      </c>
      <c r="D264" s="127"/>
      <c r="E264" s="127"/>
      <c r="F264" s="137">
        <f aca="true" t="shared" si="38" ref="F264:G268">F265</f>
        <v>0</v>
      </c>
      <c r="G264" s="137">
        <f t="shared" si="38"/>
        <v>0</v>
      </c>
    </row>
    <row r="265" spans="1:7" s="107" customFormat="1" ht="25.5" hidden="1">
      <c r="A265" s="130"/>
      <c r="B265" s="134" t="s">
        <v>235</v>
      </c>
      <c r="C265" s="151" t="s">
        <v>236</v>
      </c>
      <c r="D265" s="121"/>
      <c r="E265" s="121"/>
      <c r="F265" s="138">
        <f t="shared" si="38"/>
        <v>0</v>
      </c>
      <c r="G265" s="138">
        <f t="shared" si="38"/>
        <v>0</v>
      </c>
    </row>
    <row r="266" spans="1:7" ht="26.25" hidden="1">
      <c r="A266" s="141"/>
      <c r="B266" s="39" t="s">
        <v>237</v>
      </c>
      <c r="C266" s="41" t="s">
        <v>238</v>
      </c>
      <c r="D266" s="142"/>
      <c r="E266" s="142"/>
      <c r="F266" s="125">
        <f t="shared" si="38"/>
        <v>0</v>
      </c>
      <c r="G266" s="125">
        <f t="shared" si="38"/>
        <v>0</v>
      </c>
    </row>
    <row r="267" spans="1:7" ht="25.5" hidden="1">
      <c r="A267" s="141"/>
      <c r="B267" s="59" t="s">
        <v>76</v>
      </c>
      <c r="C267" s="41" t="s">
        <v>238</v>
      </c>
      <c r="D267" s="35" t="s">
        <v>104</v>
      </c>
      <c r="E267" s="142"/>
      <c r="F267" s="125">
        <f t="shared" si="38"/>
        <v>0</v>
      </c>
      <c r="G267" s="125">
        <f t="shared" si="38"/>
        <v>0</v>
      </c>
    </row>
    <row r="268" spans="1:7" ht="25.5" hidden="1">
      <c r="A268" s="39"/>
      <c r="B268" s="34" t="s">
        <v>77</v>
      </c>
      <c r="C268" s="41" t="s">
        <v>238</v>
      </c>
      <c r="D268" s="35" t="s">
        <v>78</v>
      </c>
      <c r="E268" s="35"/>
      <c r="F268" s="125">
        <f t="shared" si="38"/>
        <v>0</v>
      </c>
      <c r="G268" s="125">
        <f t="shared" si="38"/>
        <v>0</v>
      </c>
    </row>
    <row r="269" spans="1:7" ht="12.75" hidden="1">
      <c r="A269" s="39"/>
      <c r="B269" s="34" t="s">
        <v>239</v>
      </c>
      <c r="C269" s="41" t="s">
        <v>238</v>
      </c>
      <c r="D269" s="35" t="s">
        <v>78</v>
      </c>
      <c r="E269" s="35" t="s">
        <v>240</v>
      </c>
      <c r="F269" s="125">
        <v>0</v>
      </c>
      <c r="G269" s="125">
        <v>0</v>
      </c>
    </row>
    <row r="270" spans="1:7" ht="25.5" hidden="1">
      <c r="A270" s="126"/>
      <c r="B270" s="126" t="s">
        <v>241</v>
      </c>
      <c r="C270" s="127" t="s">
        <v>242</v>
      </c>
      <c r="D270" s="127"/>
      <c r="E270" s="127"/>
      <c r="F270" s="137">
        <f>F271</f>
        <v>0</v>
      </c>
      <c r="G270" s="137">
        <f>G271</f>
        <v>0</v>
      </c>
    </row>
    <row r="271" spans="1:7" ht="25.5" hidden="1">
      <c r="A271" s="130"/>
      <c r="B271" s="130" t="s">
        <v>243</v>
      </c>
      <c r="C271" s="121" t="s">
        <v>244</v>
      </c>
      <c r="D271" s="121"/>
      <c r="E271" s="121"/>
      <c r="F271" s="138">
        <f aca="true" t="shared" si="39" ref="F271:G280">F272</f>
        <v>0</v>
      </c>
      <c r="G271" s="138">
        <f t="shared" si="39"/>
        <v>0</v>
      </c>
    </row>
    <row r="272" spans="1:7" ht="12.75" hidden="1">
      <c r="A272" s="39"/>
      <c r="B272" s="39" t="s">
        <v>245</v>
      </c>
      <c r="C272" s="35" t="s">
        <v>246</v>
      </c>
      <c r="D272" s="35"/>
      <c r="E272" s="35"/>
      <c r="F272" s="125">
        <f t="shared" si="39"/>
        <v>0</v>
      </c>
      <c r="G272" s="125">
        <f t="shared" si="39"/>
        <v>0</v>
      </c>
    </row>
    <row r="273" spans="1:7" ht="25.5" hidden="1">
      <c r="A273" s="39"/>
      <c r="B273" s="59" t="s">
        <v>76</v>
      </c>
      <c r="C273" s="35" t="s">
        <v>246</v>
      </c>
      <c r="D273" s="35" t="s">
        <v>104</v>
      </c>
      <c r="E273" s="35"/>
      <c r="F273" s="125">
        <f t="shared" si="39"/>
        <v>0</v>
      </c>
      <c r="G273" s="125">
        <f t="shared" si="39"/>
        <v>0</v>
      </c>
    </row>
    <row r="274" spans="1:7" ht="25.5" hidden="1">
      <c r="A274" s="39"/>
      <c r="B274" s="34" t="s">
        <v>77</v>
      </c>
      <c r="C274" s="35" t="s">
        <v>246</v>
      </c>
      <c r="D274" s="35" t="s">
        <v>78</v>
      </c>
      <c r="E274" s="35"/>
      <c r="F274" s="125">
        <f t="shared" si="39"/>
        <v>0</v>
      </c>
      <c r="G274" s="125">
        <f t="shared" si="39"/>
        <v>0</v>
      </c>
    </row>
    <row r="275" spans="1:7" ht="12.75" hidden="1">
      <c r="A275" s="39"/>
      <c r="B275" s="34" t="s">
        <v>93</v>
      </c>
      <c r="C275" s="35" t="s">
        <v>246</v>
      </c>
      <c r="D275" s="35" t="s">
        <v>78</v>
      </c>
      <c r="E275" s="35" t="s">
        <v>94</v>
      </c>
      <c r="F275" s="125">
        <v>0</v>
      </c>
      <c r="G275" s="125">
        <v>0</v>
      </c>
    </row>
    <row r="276" spans="1:7" ht="38.25" hidden="1">
      <c r="A276" s="126"/>
      <c r="B276" s="126" t="s">
        <v>247</v>
      </c>
      <c r="C276" s="127" t="s">
        <v>248</v>
      </c>
      <c r="D276" s="127"/>
      <c r="E276" s="127"/>
      <c r="F276" s="137">
        <f t="shared" si="39"/>
        <v>0</v>
      </c>
      <c r="G276" s="137">
        <f t="shared" si="39"/>
        <v>0</v>
      </c>
    </row>
    <row r="277" spans="1:7" ht="25.5" hidden="1">
      <c r="A277" s="130"/>
      <c r="B277" s="130" t="s">
        <v>249</v>
      </c>
      <c r="C277" s="121" t="s">
        <v>250</v>
      </c>
      <c r="D277" s="121"/>
      <c r="E277" s="121"/>
      <c r="F277" s="138">
        <f t="shared" si="39"/>
        <v>0</v>
      </c>
      <c r="G277" s="138">
        <f t="shared" si="39"/>
        <v>0</v>
      </c>
    </row>
    <row r="278" spans="1:7" ht="12.75" hidden="1">
      <c r="A278" s="39"/>
      <c r="B278" s="39" t="s">
        <v>251</v>
      </c>
      <c r="C278" s="35" t="s">
        <v>252</v>
      </c>
      <c r="D278" s="35"/>
      <c r="E278" s="35"/>
      <c r="F278" s="125">
        <f t="shared" si="39"/>
        <v>0</v>
      </c>
      <c r="G278" s="125">
        <f t="shared" si="39"/>
        <v>0</v>
      </c>
    </row>
    <row r="279" spans="1:7" ht="25.5" hidden="1">
      <c r="A279" s="39"/>
      <c r="B279" s="59" t="s">
        <v>76</v>
      </c>
      <c r="C279" s="35" t="s">
        <v>252</v>
      </c>
      <c r="D279" s="35" t="s">
        <v>104</v>
      </c>
      <c r="E279" s="35"/>
      <c r="F279" s="125">
        <f t="shared" si="39"/>
        <v>0</v>
      </c>
      <c r="G279" s="125">
        <f t="shared" si="39"/>
        <v>0</v>
      </c>
    </row>
    <row r="280" spans="1:7" ht="25.5" hidden="1">
      <c r="A280" s="39"/>
      <c r="B280" s="34" t="s">
        <v>77</v>
      </c>
      <c r="C280" s="35" t="s">
        <v>252</v>
      </c>
      <c r="D280" s="35" t="s">
        <v>78</v>
      </c>
      <c r="E280" s="35"/>
      <c r="F280" s="125">
        <f t="shared" si="39"/>
        <v>0</v>
      </c>
      <c r="G280" s="125">
        <f t="shared" si="39"/>
        <v>0</v>
      </c>
    </row>
    <row r="281" spans="1:7" ht="12.75" hidden="1">
      <c r="A281" s="39"/>
      <c r="B281" s="34" t="s">
        <v>125</v>
      </c>
      <c r="C281" s="35" t="s">
        <v>252</v>
      </c>
      <c r="D281" s="35" t="s">
        <v>78</v>
      </c>
      <c r="E281" s="35" t="s">
        <v>126</v>
      </c>
      <c r="F281" s="125">
        <v>0</v>
      </c>
      <c r="G281" s="125">
        <v>0</v>
      </c>
    </row>
    <row r="282" spans="1:7" ht="40.5">
      <c r="A282" s="114">
        <v>6</v>
      </c>
      <c r="B282" s="115" t="s">
        <v>253</v>
      </c>
      <c r="C282" s="117" t="s">
        <v>254</v>
      </c>
      <c r="D282" s="133"/>
      <c r="E282" s="133"/>
      <c r="F282" s="118">
        <f>F283</f>
        <v>14150</v>
      </c>
      <c r="G282" s="118">
        <f>G283</f>
        <v>0</v>
      </c>
    </row>
    <row r="283" spans="1:7" ht="13.5">
      <c r="A283" s="119"/>
      <c r="B283" s="130" t="s">
        <v>255</v>
      </c>
      <c r="C283" s="131" t="s">
        <v>256</v>
      </c>
      <c r="D283" s="121"/>
      <c r="E283" s="121"/>
      <c r="F283" s="123">
        <f>F284+F288</f>
        <v>14150</v>
      </c>
      <c r="G283" s="123">
        <f>G284+G288</f>
        <v>0</v>
      </c>
    </row>
    <row r="284" spans="1:7" ht="12.75">
      <c r="A284" s="139"/>
      <c r="B284" s="34" t="s">
        <v>257</v>
      </c>
      <c r="C284" s="40" t="s">
        <v>258</v>
      </c>
      <c r="D284" s="140"/>
      <c r="E284" s="140"/>
      <c r="F284" s="125">
        <f aca="true" t="shared" si="40" ref="F284:G286">F285</f>
        <v>12500</v>
      </c>
      <c r="G284" s="125">
        <f t="shared" si="40"/>
        <v>0</v>
      </c>
    </row>
    <row r="285" spans="1:7" ht="25.5">
      <c r="A285" s="139"/>
      <c r="B285" s="59" t="s">
        <v>76</v>
      </c>
      <c r="C285" s="40" t="s">
        <v>258</v>
      </c>
      <c r="D285" s="140">
        <v>200</v>
      </c>
      <c r="E285" s="140"/>
      <c r="F285" s="125">
        <f t="shared" si="40"/>
        <v>12500</v>
      </c>
      <c r="G285" s="125">
        <f t="shared" si="40"/>
        <v>0</v>
      </c>
    </row>
    <row r="286" spans="1:7" ht="26.25">
      <c r="A286" s="141"/>
      <c r="B286" s="34" t="s">
        <v>77</v>
      </c>
      <c r="C286" s="40" t="s">
        <v>258</v>
      </c>
      <c r="D286" s="35" t="s">
        <v>78</v>
      </c>
      <c r="E286" s="142"/>
      <c r="F286" s="125">
        <f t="shared" si="40"/>
        <v>12500</v>
      </c>
      <c r="G286" s="125">
        <f t="shared" si="40"/>
        <v>0</v>
      </c>
    </row>
    <row r="287" spans="1:7" ht="12.75">
      <c r="A287" s="39"/>
      <c r="B287" s="34" t="s">
        <v>199</v>
      </c>
      <c r="C287" s="40" t="s">
        <v>258</v>
      </c>
      <c r="D287" s="35" t="s">
        <v>78</v>
      </c>
      <c r="E287" s="35" t="s">
        <v>200</v>
      </c>
      <c r="F287" s="125">
        <v>12500</v>
      </c>
      <c r="G287" s="125">
        <v>0</v>
      </c>
    </row>
    <row r="288" spans="1:7" ht="12.75">
      <c r="A288" s="39"/>
      <c r="B288" s="34" t="s">
        <v>188</v>
      </c>
      <c r="C288" s="40" t="s">
        <v>483</v>
      </c>
      <c r="D288" s="140"/>
      <c r="E288" s="140"/>
      <c r="F288" s="125">
        <f aca="true" t="shared" si="41" ref="F288:G290">F289</f>
        <v>1650</v>
      </c>
      <c r="G288" s="125">
        <f t="shared" si="41"/>
        <v>0</v>
      </c>
    </row>
    <row r="289" spans="1:7" ht="25.5">
      <c r="A289" s="39"/>
      <c r="B289" s="59" t="s">
        <v>76</v>
      </c>
      <c r="C289" s="40" t="s">
        <v>483</v>
      </c>
      <c r="D289" s="140">
        <v>200</v>
      </c>
      <c r="E289" s="140"/>
      <c r="F289" s="125">
        <f t="shared" si="41"/>
        <v>1650</v>
      </c>
      <c r="G289" s="125">
        <f t="shared" si="41"/>
        <v>0</v>
      </c>
    </row>
    <row r="290" spans="1:7" ht="26.25">
      <c r="A290" s="39"/>
      <c r="B290" s="34" t="s">
        <v>77</v>
      </c>
      <c r="C290" s="40" t="s">
        <v>483</v>
      </c>
      <c r="D290" s="35" t="s">
        <v>78</v>
      </c>
      <c r="E290" s="142"/>
      <c r="F290" s="125">
        <f t="shared" si="41"/>
        <v>1650</v>
      </c>
      <c r="G290" s="125">
        <f t="shared" si="41"/>
        <v>0</v>
      </c>
    </row>
    <row r="291" spans="1:7" ht="12.75">
      <c r="A291" s="39"/>
      <c r="B291" s="34" t="s">
        <v>190</v>
      </c>
      <c r="C291" s="40" t="s">
        <v>483</v>
      </c>
      <c r="D291" s="35" t="s">
        <v>78</v>
      </c>
      <c r="E291" s="35" t="s">
        <v>191</v>
      </c>
      <c r="F291" s="125">
        <v>1650</v>
      </c>
      <c r="G291" s="125">
        <v>0</v>
      </c>
    </row>
    <row r="292" spans="1:7" ht="40.5">
      <c r="A292" s="114">
        <v>7</v>
      </c>
      <c r="B292" s="132" t="s">
        <v>259</v>
      </c>
      <c r="C292" s="149" t="s">
        <v>260</v>
      </c>
      <c r="D292" s="133"/>
      <c r="E292" s="133"/>
      <c r="F292" s="118">
        <f aca="true" t="shared" si="42" ref="F292:G296">F293</f>
        <v>360</v>
      </c>
      <c r="G292" s="118">
        <f t="shared" si="42"/>
        <v>360</v>
      </c>
    </row>
    <row r="293" spans="1:7" ht="25.5">
      <c r="A293" s="119"/>
      <c r="B293" s="130" t="s">
        <v>261</v>
      </c>
      <c r="C293" s="121" t="s">
        <v>262</v>
      </c>
      <c r="D293" s="121"/>
      <c r="E293" s="121"/>
      <c r="F293" s="123">
        <f t="shared" si="42"/>
        <v>360</v>
      </c>
      <c r="G293" s="123">
        <f t="shared" si="42"/>
        <v>360</v>
      </c>
    </row>
    <row r="294" spans="1:7" ht="12.75">
      <c r="A294" s="39"/>
      <c r="B294" s="39" t="s">
        <v>263</v>
      </c>
      <c r="C294" s="35" t="s">
        <v>264</v>
      </c>
      <c r="D294" s="35"/>
      <c r="E294" s="35"/>
      <c r="F294" s="125">
        <f t="shared" si="42"/>
        <v>360</v>
      </c>
      <c r="G294" s="125">
        <f t="shared" si="42"/>
        <v>360</v>
      </c>
    </row>
    <row r="295" spans="1:7" ht="25.5">
      <c r="A295" s="39"/>
      <c r="B295" s="59" t="s">
        <v>76</v>
      </c>
      <c r="C295" s="35" t="s">
        <v>264</v>
      </c>
      <c r="D295" s="35" t="s">
        <v>104</v>
      </c>
      <c r="E295" s="35"/>
      <c r="F295" s="125">
        <f t="shared" si="42"/>
        <v>360</v>
      </c>
      <c r="G295" s="125">
        <f t="shared" si="42"/>
        <v>360</v>
      </c>
    </row>
    <row r="296" spans="1:7" ht="25.5">
      <c r="A296" s="39"/>
      <c r="B296" s="34" t="s">
        <v>77</v>
      </c>
      <c r="C296" s="35" t="s">
        <v>264</v>
      </c>
      <c r="D296" s="35" t="s">
        <v>78</v>
      </c>
      <c r="E296" s="35"/>
      <c r="F296" s="125">
        <f t="shared" si="42"/>
        <v>360</v>
      </c>
      <c r="G296" s="125">
        <f t="shared" si="42"/>
        <v>360</v>
      </c>
    </row>
    <row r="297" spans="1:7" ht="12.75" customHeight="1">
      <c r="A297" s="145"/>
      <c r="B297" s="34" t="s">
        <v>265</v>
      </c>
      <c r="C297" s="35" t="s">
        <v>264</v>
      </c>
      <c r="D297" s="35" t="s">
        <v>78</v>
      </c>
      <c r="E297" s="35" t="s">
        <v>266</v>
      </c>
      <c r="F297" s="125">
        <v>360</v>
      </c>
      <c r="G297" s="125">
        <v>360</v>
      </c>
    </row>
    <row r="298" spans="1:7" s="105" customFormat="1" ht="15" customHeight="1">
      <c r="A298" s="152"/>
      <c r="B298" s="306" t="s">
        <v>267</v>
      </c>
      <c r="C298" s="307"/>
      <c r="D298" s="307"/>
      <c r="E298" s="308"/>
      <c r="F298" s="113">
        <f>F299+F346+F358+F371</f>
        <v>68487.32699999999</v>
      </c>
      <c r="G298" s="113">
        <f>G299+G346+G358+G371</f>
        <v>82748.872</v>
      </c>
    </row>
    <row r="299" spans="1:7" s="105" customFormat="1" ht="40.5">
      <c r="A299" s="114">
        <v>8</v>
      </c>
      <c r="B299" s="132" t="s">
        <v>268</v>
      </c>
      <c r="C299" s="116" t="s">
        <v>269</v>
      </c>
      <c r="D299" s="144"/>
      <c r="E299" s="144"/>
      <c r="F299" s="118">
        <f>F300+F334+F340</f>
        <v>20646.3</v>
      </c>
      <c r="G299" s="118">
        <f>G300+G334+G340</f>
        <v>21220.112999999998</v>
      </c>
    </row>
    <row r="300" spans="1:7" s="105" customFormat="1" ht="12.75" customHeight="1">
      <c r="A300" s="153"/>
      <c r="B300" s="34" t="s">
        <v>270</v>
      </c>
      <c r="C300" s="35" t="s">
        <v>271</v>
      </c>
      <c r="D300" s="36"/>
      <c r="E300" s="36"/>
      <c r="F300" s="125">
        <f>F301</f>
        <v>18489.736</v>
      </c>
      <c r="G300" s="125">
        <f>G301</f>
        <v>18977.285</v>
      </c>
    </row>
    <row r="301" spans="1:7" s="105" customFormat="1" ht="12.75" customHeight="1">
      <c r="A301" s="153"/>
      <c r="B301" s="34" t="s">
        <v>272</v>
      </c>
      <c r="C301" s="35" t="s">
        <v>273</v>
      </c>
      <c r="D301" s="36"/>
      <c r="E301" s="36"/>
      <c r="F301" s="125">
        <f>F302+F326+F314+F318+F322+F330</f>
        <v>18489.736</v>
      </c>
      <c r="G301" s="125">
        <f>G302+G326+G314+G318+G322+G330</f>
        <v>18977.285</v>
      </c>
    </row>
    <row r="302" spans="1:7" s="105" customFormat="1" ht="12.75" customHeight="1">
      <c r="A302" s="154"/>
      <c r="B302" s="134" t="s">
        <v>274</v>
      </c>
      <c r="C302" s="121" t="s">
        <v>275</v>
      </c>
      <c r="D302" s="131"/>
      <c r="E302" s="131"/>
      <c r="F302" s="138">
        <f>F303+F306+F311</f>
        <v>18487.736</v>
      </c>
      <c r="G302" s="138">
        <f>G303+G306+G311</f>
        <v>18975.285</v>
      </c>
    </row>
    <row r="303" spans="1:7" s="105" customFormat="1" ht="52.5" customHeight="1">
      <c r="A303" s="153"/>
      <c r="B303" s="34" t="s">
        <v>122</v>
      </c>
      <c r="C303" s="35" t="s">
        <v>275</v>
      </c>
      <c r="D303" s="36">
        <v>100</v>
      </c>
      <c r="E303" s="36"/>
      <c r="F303" s="125">
        <f>F304</f>
        <v>15228.736</v>
      </c>
      <c r="G303" s="125">
        <f>G304</f>
        <v>15836.285</v>
      </c>
    </row>
    <row r="304" spans="1:7" s="105" customFormat="1" ht="26.25">
      <c r="A304" s="153"/>
      <c r="B304" s="34" t="s">
        <v>276</v>
      </c>
      <c r="C304" s="35" t="s">
        <v>275</v>
      </c>
      <c r="D304" s="36">
        <v>120</v>
      </c>
      <c r="E304" s="36"/>
      <c r="F304" s="125">
        <f>F305</f>
        <v>15228.736</v>
      </c>
      <c r="G304" s="125">
        <f>G305</f>
        <v>15836.285</v>
      </c>
    </row>
    <row r="305" spans="1:7" s="105" customFormat="1" ht="39.75" customHeight="1">
      <c r="A305" s="153"/>
      <c r="B305" s="34" t="s">
        <v>268</v>
      </c>
      <c r="C305" s="35" t="s">
        <v>275</v>
      </c>
      <c r="D305" s="35" t="s">
        <v>277</v>
      </c>
      <c r="E305" s="35" t="s">
        <v>278</v>
      </c>
      <c r="F305" s="125">
        <v>15228.736</v>
      </c>
      <c r="G305" s="125">
        <v>15836.285</v>
      </c>
    </row>
    <row r="306" spans="1:7" s="105" customFormat="1" ht="27" customHeight="1">
      <c r="A306" s="153"/>
      <c r="B306" s="34" t="s">
        <v>76</v>
      </c>
      <c r="C306" s="35" t="s">
        <v>275</v>
      </c>
      <c r="D306" s="35" t="s">
        <v>104</v>
      </c>
      <c r="E306" s="35"/>
      <c r="F306" s="125">
        <f>F307</f>
        <v>3058</v>
      </c>
      <c r="G306" s="125">
        <f>G307</f>
        <v>2938</v>
      </c>
    </row>
    <row r="307" spans="1:7" s="105" customFormat="1" ht="26.25">
      <c r="A307" s="153"/>
      <c r="B307" s="34" t="s">
        <v>77</v>
      </c>
      <c r="C307" s="35" t="s">
        <v>275</v>
      </c>
      <c r="D307" s="35" t="s">
        <v>78</v>
      </c>
      <c r="E307" s="36"/>
      <c r="F307" s="125">
        <f>F308+F309</f>
        <v>3058</v>
      </c>
      <c r="G307" s="125">
        <f>G308+G309</f>
        <v>2938</v>
      </c>
    </row>
    <row r="308" spans="1:7" s="105" customFormat="1" ht="39">
      <c r="A308" s="153"/>
      <c r="B308" s="34" t="s">
        <v>279</v>
      </c>
      <c r="C308" s="35" t="s">
        <v>275</v>
      </c>
      <c r="D308" s="35" t="s">
        <v>78</v>
      </c>
      <c r="E308" s="35" t="s">
        <v>280</v>
      </c>
      <c r="F308" s="125">
        <v>99</v>
      </c>
      <c r="G308" s="125">
        <v>99</v>
      </c>
    </row>
    <row r="309" spans="1:7" s="105" customFormat="1" ht="39">
      <c r="A309" s="153"/>
      <c r="B309" s="34" t="s">
        <v>268</v>
      </c>
      <c r="C309" s="35" t="s">
        <v>275</v>
      </c>
      <c r="D309" s="35" t="s">
        <v>78</v>
      </c>
      <c r="E309" s="35" t="s">
        <v>278</v>
      </c>
      <c r="F309" s="125">
        <v>2959</v>
      </c>
      <c r="G309" s="125">
        <v>2839</v>
      </c>
    </row>
    <row r="310" spans="1:7" s="105" customFormat="1" ht="15">
      <c r="A310" s="153"/>
      <c r="B310" s="34" t="s">
        <v>127</v>
      </c>
      <c r="C310" s="35" t="s">
        <v>275</v>
      </c>
      <c r="D310" s="35" t="s">
        <v>128</v>
      </c>
      <c r="E310" s="35"/>
      <c r="F310" s="125">
        <f>F311</f>
        <v>201</v>
      </c>
      <c r="G310" s="125">
        <f>G311</f>
        <v>201</v>
      </c>
    </row>
    <row r="311" spans="1:7" s="105" customFormat="1" ht="14.25" customHeight="1">
      <c r="A311" s="153"/>
      <c r="B311" s="34" t="s">
        <v>129</v>
      </c>
      <c r="C311" s="35" t="s">
        <v>275</v>
      </c>
      <c r="D311" s="35" t="s">
        <v>130</v>
      </c>
      <c r="E311" s="36"/>
      <c r="F311" s="125">
        <f>F312+F313</f>
        <v>201</v>
      </c>
      <c r="G311" s="125">
        <f>G312+G313</f>
        <v>201</v>
      </c>
    </row>
    <row r="312" spans="1:7" s="105" customFormat="1" ht="39">
      <c r="A312" s="153"/>
      <c r="B312" s="34" t="s">
        <v>279</v>
      </c>
      <c r="C312" s="35" t="s">
        <v>275</v>
      </c>
      <c r="D312" s="35" t="s">
        <v>130</v>
      </c>
      <c r="E312" s="35" t="s">
        <v>280</v>
      </c>
      <c r="F312" s="125">
        <v>1</v>
      </c>
      <c r="G312" s="125">
        <v>1</v>
      </c>
    </row>
    <row r="313" spans="1:7" s="105" customFormat="1" ht="39">
      <c r="A313" s="153"/>
      <c r="B313" s="34" t="s">
        <v>268</v>
      </c>
      <c r="C313" s="35" t="s">
        <v>275</v>
      </c>
      <c r="D313" s="35" t="s">
        <v>130</v>
      </c>
      <c r="E313" s="35" t="s">
        <v>278</v>
      </c>
      <c r="F313" s="125">
        <v>200</v>
      </c>
      <c r="G313" s="125">
        <v>200</v>
      </c>
    </row>
    <row r="314" spans="1:7" s="105" customFormat="1" ht="39" hidden="1">
      <c r="A314" s="154"/>
      <c r="B314" s="130" t="s">
        <v>281</v>
      </c>
      <c r="C314" s="121" t="s">
        <v>282</v>
      </c>
      <c r="D314" s="121"/>
      <c r="E314" s="121"/>
      <c r="F314" s="138">
        <f>F316</f>
        <v>0</v>
      </c>
      <c r="G314" s="138">
        <f>G316</f>
        <v>0</v>
      </c>
    </row>
    <row r="315" spans="1:7" s="105" customFormat="1" ht="15" hidden="1">
      <c r="A315" s="153"/>
      <c r="B315" s="39" t="s">
        <v>283</v>
      </c>
      <c r="C315" s="35" t="s">
        <v>282</v>
      </c>
      <c r="D315" s="35" t="s">
        <v>284</v>
      </c>
      <c r="E315" s="35"/>
      <c r="F315" s="125">
        <f aca="true" t="shared" si="43" ref="F315:G320">F316</f>
        <v>0</v>
      </c>
      <c r="G315" s="125">
        <f t="shared" si="43"/>
        <v>0</v>
      </c>
    </row>
    <row r="316" spans="1:7" s="105" customFormat="1" ht="12.75" customHeight="1" hidden="1">
      <c r="A316" s="153"/>
      <c r="B316" s="39" t="s">
        <v>285</v>
      </c>
      <c r="C316" s="35" t="s">
        <v>282</v>
      </c>
      <c r="D316" s="35" t="s">
        <v>286</v>
      </c>
      <c r="E316" s="35"/>
      <c r="F316" s="125">
        <f t="shared" si="43"/>
        <v>0</v>
      </c>
      <c r="G316" s="125">
        <f t="shared" si="43"/>
        <v>0</v>
      </c>
    </row>
    <row r="317" spans="1:7" s="105" customFormat="1" ht="39" hidden="1">
      <c r="A317" s="153"/>
      <c r="B317" s="34" t="s">
        <v>268</v>
      </c>
      <c r="C317" s="35" t="s">
        <v>282</v>
      </c>
      <c r="D317" s="35" t="s">
        <v>286</v>
      </c>
      <c r="E317" s="35" t="s">
        <v>278</v>
      </c>
      <c r="F317" s="125">
        <v>0</v>
      </c>
      <c r="G317" s="125">
        <v>0</v>
      </c>
    </row>
    <row r="318" spans="1:7" s="105" customFormat="1" ht="63.75" customHeight="1" hidden="1">
      <c r="A318" s="154"/>
      <c r="B318" s="130" t="s">
        <v>287</v>
      </c>
      <c r="C318" s="121" t="s">
        <v>288</v>
      </c>
      <c r="D318" s="121"/>
      <c r="E318" s="121"/>
      <c r="F318" s="138">
        <f>F320</f>
        <v>0</v>
      </c>
      <c r="G318" s="138">
        <f>G320</f>
        <v>0</v>
      </c>
    </row>
    <row r="319" spans="1:7" s="105" customFormat="1" ht="15" customHeight="1" hidden="1">
      <c r="A319" s="153"/>
      <c r="B319" s="39" t="s">
        <v>283</v>
      </c>
      <c r="C319" s="35" t="s">
        <v>288</v>
      </c>
      <c r="D319" s="35" t="s">
        <v>284</v>
      </c>
      <c r="E319" s="35"/>
      <c r="F319" s="125">
        <f t="shared" si="43"/>
        <v>0</v>
      </c>
      <c r="G319" s="125">
        <f t="shared" si="43"/>
        <v>0</v>
      </c>
    </row>
    <row r="320" spans="1:7" s="105" customFormat="1" ht="12.75" customHeight="1" hidden="1">
      <c r="A320" s="153"/>
      <c r="B320" s="39" t="s">
        <v>285</v>
      </c>
      <c r="C320" s="35" t="s">
        <v>288</v>
      </c>
      <c r="D320" s="35" t="s">
        <v>286</v>
      </c>
      <c r="E320" s="35"/>
      <c r="F320" s="125">
        <f t="shared" si="43"/>
        <v>0</v>
      </c>
      <c r="G320" s="125">
        <f t="shared" si="43"/>
        <v>0</v>
      </c>
    </row>
    <row r="321" spans="1:7" s="105" customFormat="1" ht="39" hidden="1">
      <c r="A321" s="153"/>
      <c r="B321" s="34" t="s">
        <v>268</v>
      </c>
      <c r="C321" s="35" t="s">
        <v>288</v>
      </c>
      <c r="D321" s="35" t="s">
        <v>286</v>
      </c>
      <c r="E321" s="35" t="s">
        <v>278</v>
      </c>
      <c r="F321" s="125">
        <v>0</v>
      </c>
      <c r="G321" s="125">
        <v>0</v>
      </c>
    </row>
    <row r="322" spans="1:7" s="105" customFormat="1" ht="39" hidden="1">
      <c r="A322" s="154"/>
      <c r="B322" s="130" t="s">
        <v>291</v>
      </c>
      <c r="C322" s="121" t="s">
        <v>292</v>
      </c>
      <c r="D322" s="121"/>
      <c r="E322" s="121"/>
      <c r="F322" s="138">
        <f>F324</f>
        <v>0</v>
      </c>
      <c r="G322" s="138">
        <f>G324</f>
        <v>0</v>
      </c>
    </row>
    <row r="323" spans="1:7" s="105" customFormat="1" ht="15" hidden="1">
      <c r="A323" s="153"/>
      <c r="B323" s="39" t="s">
        <v>283</v>
      </c>
      <c r="C323" s="35" t="s">
        <v>292</v>
      </c>
      <c r="D323" s="35" t="s">
        <v>284</v>
      </c>
      <c r="E323" s="35"/>
      <c r="F323" s="125">
        <f>F324</f>
        <v>0</v>
      </c>
      <c r="G323" s="125">
        <f>G324</f>
        <v>0</v>
      </c>
    </row>
    <row r="324" spans="1:7" s="105" customFormat="1" ht="15" hidden="1">
      <c r="A324" s="153"/>
      <c r="B324" s="39" t="s">
        <v>285</v>
      </c>
      <c r="C324" s="35" t="s">
        <v>292</v>
      </c>
      <c r="D324" s="35" t="s">
        <v>286</v>
      </c>
      <c r="E324" s="35"/>
      <c r="F324" s="125">
        <f>F325</f>
        <v>0</v>
      </c>
      <c r="G324" s="125">
        <f>G325</f>
        <v>0</v>
      </c>
    </row>
    <row r="325" spans="1:7" s="105" customFormat="1" ht="26.25" hidden="1">
      <c r="A325" s="153"/>
      <c r="B325" s="34" t="s">
        <v>293</v>
      </c>
      <c r="C325" s="35" t="s">
        <v>292</v>
      </c>
      <c r="D325" s="35" t="s">
        <v>286</v>
      </c>
      <c r="E325" s="35" t="s">
        <v>294</v>
      </c>
      <c r="F325" s="125">
        <v>0</v>
      </c>
      <c r="G325" s="125">
        <v>0</v>
      </c>
    </row>
    <row r="326" spans="1:7" s="105" customFormat="1" ht="39" hidden="1">
      <c r="A326" s="154"/>
      <c r="B326" s="130" t="s">
        <v>289</v>
      </c>
      <c r="C326" s="121" t="s">
        <v>290</v>
      </c>
      <c r="D326" s="121"/>
      <c r="E326" s="121"/>
      <c r="F326" s="138">
        <f>F328</f>
        <v>0</v>
      </c>
      <c r="G326" s="138">
        <f>G328</f>
        <v>0</v>
      </c>
    </row>
    <row r="327" spans="1:7" s="105" customFormat="1" ht="15" hidden="1">
      <c r="A327" s="153"/>
      <c r="B327" s="39" t="s">
        <v>283</v>
      </c>
      <c r="C327" s="35" t="s">
        <v>290</v>
      </c>
      <c r="D327" s="35" t="s">
        <v>284</v>
      </c>
      <c r="E327" s="35"/>
      <c r="F327" s="125">
        <f>F328</f>
        <v>0</v>
      </c>
      <c r="G327" s="125">
        <f>G328</f>
        <v>0</v>
      </c>
    </row>
    <row r="328" spans="1:7" s="105" customFormat="1" ht="12.75" customHeight="1" hidden="1">
      <c r="A328" s="153"/>
      <c r="B328" s="39" t="s">
        <v>285</v>
      </c>
      <c r="C328" s="35" t="s">
        <v>290</v>
      </c>
      <c r="D328" s="35" t="s">
        <v>286</v>
      </c>
      <c r="E328" s="35"/>
      <c r="F328" s="125">
        <f>F329</f>
        <v>0</v>
      </c>
      <c r="G328" s="125">
        <f>G329</f>
        <v>0</v>
      </c>
    </row>
    <row r="329" spans="1:7" s="105" customFormat="1" ht="39" hidden="1">
      <c r="A329" s="153"/>
      <c r="B329" s="34" t="s">
        <v>268</v>
      </c>
      <c r="C329" s="35" t="s">
        <v>290</v>
      </c>
      <c r="D329" s="35" t="s">
        <v>286</v>
      </c>
      <c r="E329" s="35" t="s">
        <v>278</v>
      </c>
      <c r="F329" s="125">
        <v>0</v>
      </c>
      <c r="G329" s="125">
        <v>0</v>
      </c>
    </row>
    <row r="330" spans="1:7" s="105" customFormat="1" ht="51" customHeight="1">
      <c r="A330" s="154"/>
      <c r="B330" s="134" t="s">
        <v>492</v>
      </c>
      <c r="C330" s="131" t="s">
        <v>295</v>
      </c>
      <c r="D330" s="121"/>
      <c r="E330" s="121"/>
      <c r="F330" s="138">
        <f>F331</f>
        <v>2</v>
      </c>
      <c r="G330" s="138">
        <f>G331</f>
        <v>2</v>
      </c>
    </row>
    <row r="331" spans="1:7" s="105" customFormat="1" ht="24" customHeight="1">
      <c r="A331" s="153"/>
      <c r="B331" s="34" t="s">
        <v>76</v>
      </c>
      <c r="C331" s="36" t="s">
        <v>295</v>
      </c>
      <c r="D331" s="35" t="s">
        <v>104</v>
      </c>
      <c r="E331" s="35"/>
      <c r="F331" s="125">
        <f>F332</f>
        <v>2</v>
      </c>
      <c r="G331" s="125">
        <f>G332</f>
        <v>2</v>
      </c>
    </row>
    <row r="332" spans="1:7" s="105" customFormat="1" ht="26.25">
      <c r="A332" s="153"/>
      <c r="B332" s="34" t="s">
        <v>77</v>
      </c>
      <c r="C332" s="36" t="s">
        <v>295</v>
      </c>
      <c r="D332" s="35" t="s">
        <v>78</v>
      </c>
      <c r="E332" s="35"/>
      <c r="F332" s="125">
        <f aca="true" t="shared" si="44" ref="F332:G338">F333</f>
        <v>2</v>
      </c>
      <c r="G332" s="125">
        <f t="shared" si="44"/>
        <v>2</v>
      </c>
    </row>
    <row r="333" spans="1:7" s="105" customFormat="1" ht="24.75" customHeight="1">
      <c r="A333" s="153"/>
      <c r="B333" s="34" t="s">
        <v>159</v>
      </c>
      <c r="C333" s="36" t="s">
        <v>295</v>
      </c>
      <c r="D333" s="35" t="s">
        <v>78</v>
      </c>
      <c r="E333" s="35" t="s">
        <v>160</v>
      </c>
      <c r="F333" s="125">
        <v>2</v>
      </c>
      <c r="G333" s="125">
        <v>2</v>
      </c>
    </row>
    <row r="334" spans="1:7" s="105" customFormat="1" ht="26.25">
      <c r="A334" s="154"/>
      <c r="B334" s="134" t="s">
        <v>296</v>
      </c>
      <c r="C334" s="121" t="s">
        <v>297</v>
      </c>
      <c r="D334" s="121"/>
      <c r="E334" s="121"/>
      <c r="F334" s="138">
        <f t="shared" si="44"/>
        <v>852.672</v>
      </c>
      <c r="G334" s="138">
        <f t="shared" si="44"/>
        <v>886.779</v>
      </c>
    </row>
    <row r="335" spans="1:7" s="105" customFormat="1" ht="15">
      <c r="A335" s="153"/>
      <c r="B335" s="34" t="s">
        <v>272</v>
      </c>
      <c r="C335" s="35" t="s">
        <v>298</v>
      </c>
      <c r="D335" s="35"/>
      <c r="E335" s="35"/>
      <c r="F335" s="125">
        <f t="shared" si="44"/>
        <v>852.672</v>
      </c>
      <c r="G335" s="125">
        <f t="shared" si="44"/>
        <v>886.779</v>
      </c>
    </row>
    <row r="336" spans="1:7" s="105" customFormat="1" ht="26.25">
      <c r="A336" s="153"/>
      <c r="B336" s="34" t="s">
        <v>299</v>
      </c>
      <c r="C336" s="35" t="s">
        <v>300</v>
      </c>
      <c r="D336" s="35"/>
      <c r="E336" s="35"/>
      <c r="F336" s="125">
        <f t="shared" si="44"/>
        <v>852.672</v>
      </c>
      <c r="G336" s="125">
        <f t="shared" si="44"/>
        <v>886.779</v>
      </c>
    </row>
    <row r="337" spans="1:7" s="105" customFormat="1" ht="51.75">
      <c r="A337" s="153"/>
      <c r="B337" s="34" t="s">
        <v>122</v>
      </c>
      <c r="C337" s="35" t="s">
        <v>300</v>
      </c>
      <c r="D337" s="35" t="s">
        <v>123</v>
      </c>
      <c r="E337" s="35"/>
      <c r="F337" s="125">
        <f t="shared" si="44"/>
        <v>852.672</v>
      </c>
      <c r="G337" s="125">
        <f t="shared" si="44"/>
        <v>886.779</v>
      </c>
    </row>
    <row r="338" spans="1:7" s="105" customFormat="1" ht="26.25">
      <c r="A338" s="153"/>
      <c r="B338" s="34" t="s">
        <v>276</v>
      </c>
      <c r="C338" s="35" t="s">
        <v>300</v>
      </c>
      <c r="D338" s="35" t="s">
        <v>277</v>
      </c>
      <c r="E338" s="35"/>
      <c r="F338" s="125">
        <f t="shared" si="44"/>
        <v>852.672</v>
      </c>
      <c r="G338" s="125">
        <f t="shared" si="44"/>
        <v>886.779</v>
      </c>
    </row>
    <row r="339" spans="1:7" s="105" customFormat="1" ht="39">
      <c r="A339" s="153"/>
      <c r="B339" s="34" t="s">
        <v>279</v>
      </c>
      <c r="C339" s="35" t="s">
        <v>300</v>
      </c>
      <c r="D339" s="35" t="s">
        <v>277</v>
      </c>
      <c r="E339" s="35" t="s">
        <v>280</v>
      </c>
      <c r="F339" s="125">
        <v>852.672</v>
      </c>
      <c r="G339" s="125">
        <v>886.779</v>
      </c>
    </row>
    <row r="340" spans="1:7" s="105" customFormat="1" ht="37.5" customHeight="1">
      <c r="A340" s="154"/>
      <c r="B340" s="134" t="s">
        <v>301</v>
      </c>
      <c r="C340" s="121" t="s">
        <v>302</v>
      </c>
      <c r="D340" s="131"/>
      <c r="E340" s="131"/>
      <c r="F340" s="138">
        <f aca="true" t="shared" si="45" ref="F340:G344">F341</f>
        <v>1303.892</v>
      </c>
      <c r="G340" s="138">
        <f t="shared" si="45"/>
        <v>1356.049</v>
      </c>
    </row>
    <row r="341" spans="1:7" s="105" customFormat="1" ht="15">
      <c r="A341" s="153"/>
      <c r="B341" s="34" t="s">
        <v>272</v>
      </c>
      <c r="C341" s="35" t="s">
        <v>303</v>
      </c>
      <c r="D341" s="36"/>
      <c r="E341" s="36"/>
      <c r="F341" s="125">
        <f t="shared" si="45"/>
        <v>1303.892</v>
      </c>
      <c r="G341" s="125">
        <f t="shared" si="45"/>
        <v>1356.049</v>
      </c>
    </row>
    <row r="342" spans="1:7" s="105" customFormat="1" ht="15">
      <c r="A342" s="153"/>
      <c r="B342" s="34" t="s">
        <v>304</v>
      </c>
      <c r="C342" s="35" t="s">
        <v>305</v>
      </c>
      <c r="D342" s="36"/>
      <c r="E342" s="36"/>
      <c r="F342" s="125">
        <f t="shared" si="45"/>
        <v>1303.892</v>
      </c>
      <c r="G342" s="125">
        <f t="shared" si="45"/>
        <v>1356.049</v>
      </c>
    </row>
    <row r="343" spans="1:7" s="105" customFormat="1" ht="51.75">
      <c r="A343" s="153"/>
      <c r="B343" s="34" t="s">
        <v>122</v>
      </c>
      <c r="C343" s="35" t="s">
        <v>305</v>
      </c>
      <c r="D343" s="36">
        <v>100</v>
      </c>
      <c r="E343" s="36"/>
      <c r="F343" s="125">
        <f t="shared" si="45"/>
        <v>1303.892</v>
      </c>
      <c r="G343" s="125">
        <f t="shared" si="45"/>
        <v>1356.049</v>
      </c>
    </row>
    <row r="344" spans="1:7" s="105" customFormat="1" ht="26.25">
      <c r="A344" s="153"/>
      <c r="B344" s="34" t="s">
        <v>276</v>
      </c>
      <c r="C344" s="35" t="s">
        <v>305</v>
      </c>
      <c r="D344" s="35" t="s">
        <v>277</v>
      </c>
      <c r="E344" s="36"/>
      <c r="F344" s="125">
        <f t="shared" si="45"/>
        <v>1303.892</v>
      </c>
      <c r="G344" s="125">
        <f t="shared" si="45"/>
        <v>1356.049</v>
      </c>
    </row>
    <row r="345" spans="1:7" s="105" customFormat="1" ht="39">
      <c r="A345" s="153"/>
      <c r="B345" s="34" t="s">
        <v>268</v>
      </c>
      <c r="C345" s="35" t="s">
        <v>305</v>
      </c>
      <c r="D345" s="35" t="s">
        <v>277</v>
      </c>
      <c r="E345" s="35" t="s">
        <v>278</v>
      </c>
      <c r="F345" s="125">
        <v>1303.892</v>
      </c>
      <c r="G345" s="125">
        <v>1356.049</v>
      </c>
    </row>
    <row r="346" spans="1:7" s="105" customFormat="1" ht="27">
      <c r="A346" s="114">
        <v>9</v>
      </c>
      <c r="B346" s="132" t="s">
        <v>306</v>
      </c>
      <c r="C346" s="117" t="s">
        <v>307</v>
      </c>
      <c r="D346" s="155"/>
      <c r="E346" s="133"/>
      <c r="F346" s="118">
        <f aca="true" t="shared" si="46" ref="F346:G348">F347</f>
        <v>330</v>
      </c>
      <c r="G346" s="118">
        <f t="shared" si="46"/>
        <v>30</v>
      </c>
    </row>
    <row r="347" spans="1:7" s="105" customFormat="1" ht="12.75" customHeight="1">
      <c r="A347" s="156"/>
      <c r="B347" s="34" t="s">
        <v>272</v>
      </c>
      <c r="C347" s="36" t="s">
        <v>308</v>
      </c>
      <c r="D347" s="41"/>
      <c r="E347" s="35"/>
      <c r="F347" s="124">
        <f t="shared" si="46"/>
        <v>330</v>
      </c>
      <c r="G347" s="124">
        <f t="shared" si="46"/>
        <v>30</v>
      </c>
    </row>
    <row r="348" spans="1:7" s="105" customFormat="1" ht="12.75" customHeight="1">
      <c r="A348" s="156"/>
      <c r="B348" s="34" t="s">
        <v>272</v>
      </c>
      <c r="C348" s="36" t="s">
        <v>309</v>
      </c>
      <c r="D348" s="41"/>
      <c r="E348" s="35"/>
      <c r="F348" s="124">
        <f t="shared" si="46"/>
        <v>330</v>
      </c>
      <c r="G348" s="124">
        <f t="shared" si="46"/>
        <v>30</v>
      </c>
    </row>
    <row r="349" spans="1:7" s="105" customFormat="1" ht="12.75" customHeight="1">
      <c r="A349" s="156"/>
      <c r="B349" s="34" t="s">
        <v>310</v>
      </c>
      <c r="C349" s="35" t="s">
        <v>311</v>
      </c>
      <c r="D349" s="41"/>
      <c r="E349" s="35"/>
      <c r="F349" s="124">
        <f>F350+F354+F356</f>
        <v>330</v>
      </c>
      <c r="G349" s="124">
        <f>G350+G354+G356</f>
        <v>30</v>
      </c>
    </row>
    <row r="350" spans="1:7" s="105" customFormat="1" ht="24.75" customHeight="1">
      <c r="A350" s="156"/>
      <c r="B350" s="34" t="s">
        <v>76</v>
      </c>
      <c r="C350" s="35" t="s">
        <v>311</v>
      </c>
      <c r="D350" s="41" t="s">
        <v>104</v>
      </c>
      <c r="E350" s="35"/>
      <c r="F350" s="124">
        <f>F351</f>
        <v>300</v>
      </c>
      <c r="G350" s="124">
        <f>G351</f>
        <v>0</v>
      </c>
    </row>
    <row r="351" spans="1:7" s="105" customFormat="1" ht="26.25">
      <c r="A351" s="153"/>
      <c r="B351" s="34" t="s">
        <v>77</v>
      </c>
      <c r="C351" s="35" t="s">
        <v>311</v>
      </c>
      <c r="D351" s="41" t="s">
        <v>78</v>
      </c>
      <c r="E351" s="35"/>
      <c r="F351" s="125">
        <f>F352</f>
        <v>300</v>
      </c>
      <c r="G351" s="125">
        <f>G352</f>
        <v>0</v>
      </c>
    </row>
    <row r="352" spans="1:7" s="105" customFormat="1" ht="12.75" customHeight="1">
      <c r="A352" s="153"/>
      <c r="B352" s="34" t="s">
        <v>239</v>
      </c>
      <c r="C352" s="35" t="s">
        <v>311</v>
      </c>
      <c r="D352" s="35" t="s">
        <v>78</v>
      </c>
      <c r="E352" s="35" t="s">
        <v>240</v>
      </c>
      <c r="F352" s="125">
        <v>300</v>
      </c>
      <c r="G352" s="125">
        <v>0</v>
      </c>
    </row>
    <row r="353" spans="1:7" s="105" customFormat="1" ht="12.75" customHeight="1">
      <c r="A353" s="153"/>
      <c r="B353" s="34" t="s">
        <v>127</v>
      </c>
      <c r="C353" s="35" t="s">
        <v>311</v>
      </c>
      <c r="D353" s="35" t="s">
        <v>128</v>
      </c>
      <c r="E353" s="35"/>
      <c r="F353" s="125">
        <f>F354+F356</f>
        <v>30</v>
      </c>
      <c r="G353" s="125">
        <f>G354+G356</f>
        <v>30</v>
      </c>
    </row>
    <row r="354" spans="1:7" s="105" customFormat="1" ht="12.75" customHeight="1" hidden="1">
      <c r="A354" s="153"/>
      <c r="B354" s="34" t="s">
        <v>312</v>
      </c>
      <c r="C354" s="35" t="s">
        <v>311</v>
      </c>
      <c r="D354" s="35" t="s">
        <v>313</v>
      </c>
      <c r="E354" s="35"/>
      <c r="F354" s="125">
        <f>F355</f>
        <v>0</v>
      </c>
      <c r="G354" s="125">
        <f>G355</f>
        <v>0</v>
      </c>
    </row>
    <row r="355" spans="1:7" s="105" customFormat="1" ht="12.75" customHeight="1" hidden="1">
      <c r="A355" s="153"/>
      <c r="B355" s="34" t="s">
        <v>239</v>
      </c>
      <c r="C355" s="35" t="s">
        <v>311</v>
      </c>
      <c r="D355" s="35" t="s">
        <v>313</v>
      </c>
      <c r="E355" s="35" t="s">
        <v>240</v>
      </c>
      <c r="F355" s="125">
        <v>0</v>
      </c>
      <c r="G355" s="125">
        <v>0</v>
      </c>
    </row>
    <row r="356" spans="1:7" s="105" customFormat="1" ht="12.75" customHeight="1">
      <c r="A356" s="153"/>
      <c r="B356" s="34" t="s">
        <v>129</v>
      </c>
      <c r="C356" s="35" t="s">
        <v>311</v>
      </c>
      <c r="D356" s="35" t="s">
        <v>130</v>
      </c>
      <c r="E356" s="35"/>
      <c r="F356" s="125">
        <f>F357</f>
        <v>30</v>
      </c>
      <c r="G356" s="125">
        <f>G357</f>
        <v>30</v>
      </c>
    </row>
    <row r="357" spans="1:7" s="105" customFormat="1" ht="12.75" customHeight="1">
      <c r="A357" s="153"/>
      <c r="B357" s="34" t="s">
        <v>239</v>
      </c>
      <c r="C357" s="35" t="s">
        <v>311</v>
      </c>
      <c r="D357" s="35" t="s">
        <v>130</v>
      </c>
      <c r="E357" s="35" t="s">
        <v>240</v>
      </c>
      <c r="F357" s="125">
        <v>30</v>
      </c>
      <c r="G357" s="125">
        <v>30</v>
      </c>
    </row>
    <row r="358" spans="1:7" s="105" customFormat="1" ht="27" hidden="1">
      <c r="A358" s="114">
        <v>16</v>
      </c>
      <c r="B358" s="132" t="s">
        <v>314</v>
      </c>
      <c r="C358" s="117" t="s">
        <v>315</v>
      </c>
      <c r="D358" s="155"/>
      <c r="E358" s="133"/>
      <c r="F358" s="118">
        <f>F359</f>
        <v>0</v>
      </c>
      <c r="G358" s="118">
        <f>G359</f>
        <v>0</v>
      </c>
    </row>
    <row r="359" spans="1:7" s="105" customFormat="1" ht="12.75" customHeight="1" hidden="1">
      <c r="A359" s="156"/>
      <c r="B359" s="34" t="s">
        <v>272</v>
      </c>
      <c r="C359" s="35" t="s">
        <v>518</v>
      </c>
      <c r="D359" s="41"/>
      <c r="E359" s="35"/>
      <c r="F359" s="157">
        <f>F361</f>
        <v>0</v>
      </c>
      <c r="G359" s="157">
        <f>G361</f>
        <v>0</v>
      </c>
    </row>
    <row r="360" spans="1:7" s="105" customFormat="1" ht="12.75" customHeight="1" hidden="1">
      <c r="A360" s="156"/>
      <c r="B360" s="34" t="s">
        <v>272</v>
      </c>
      <c r="C360" s="35" t="s">
        <v>316</v>
      </c>
      <c r="D360" s="41"/>
      <c r="E360" s="35"/>
      <c r="F360" s="157">
        <f>F361</f>
        <v>0</v>
      </c>
      <c r="G360" s="157">
        <f>G361</f>
        <v>0</v>
      </c>
    </row>
    <row r="361" spans="1:7" s="105" customFormat="1" ht="26.25" hidden="1">
      <c r="A361" s="153"/>
      <c r="B361" s="34" t="s">
        <v>120</v>
      </c>
      <c r="C361" s="35" t="s">
        <v>317</v>
      </c>
      <c r="D361" s="41"/>
      <c r="E361" s="35"/>
      <c r="F361" s="125">
        <f>F362+F365+F369</f>
        <v>0</v>
      </c>
      <c r="G361" s="125">
        <f>G362+G365+G369</f>
        <v>0</v>
      </c>
    </row>
    <row r="362" spans="1:7" s="105" customFormat="1" ht="51.75" hidden="1">
      <c r="A362" s="153"/>
      <c r="B362" s="34" t="s">
        <v>122</v>
      </c>
      <c r="C362" s="35" t="s">
        <v>317</v>
      </c>
      <c r="D362" s="41" t="s">
        <v>123</v>
      </c>
      <c r="E362" s="35"/>
      <c r="F362" s="125">
        <f>F363</f>
        <v>0</v>
      </c>
      <c r="G362" s="125">
        <f>G363</f>
        <v>0</v>
      </c>
    </row>
    <row r="363" spans="1:7" s="105" customFormat="1" ht="12.75" customHeight="1" hidden="1">
      <c r="A363" s="153"/>
      <c r="B363" s="34" t="s">
        <v>124</v>
      </c>
      <c r="C363" s="35" t="s">
        <v>317</v>
      </c>
      <c r="D363" s="35" t="s">
        <v>133</v>
      </c>
      <c r="E363" s="36"/>
      <c r="F363" s="125">
        <f>F364</f>
        <v>0</v>
      </c>
      <c r="G363" s="125">
        <f>G364</f>
        <v>0</v>
      </c>
    </row>
    <row r="364" spans="1:7" s="105" customFormat="1" ht="15" hidden="1">
      <c r="A364" s="153"/>
      <c r="B364" s="34" t="s">
        <v>318</v>
      </c>
      <c r="C364" s="35" t="s">
        <v>317</v>
      </c>
      <c r="D364" s="35" t="s">
        <v>133</v>
      </c>
      <c r="E364" s="35" t="s">
        <v>319</v>
      </c>
      <c r="F364" s="125">
        <v>0</v>
      </c>
      <c r="G364" s="125">
        <v>0</v>
      </c>
    </row>
    <row r="365" spans="1:7" s="105" customFormat="1" ht="26.25" hidden="1">
      <c r="A365" s="153"/>
      <c r="B365" s="34" t="s">
        <v>76</v>
      </c>
      <c r="C365" s="35" t="s">
        <v>317</v>
      </c>
      <c r="D365" s="35" t="s">
        <v>104</v>
      </c>
      <c r="E365" s="35"/>
      <c r="F365" s="125">
        <f>F366</f>
        <v>0</v>
      </c>
      <c r="G365" s="125">
        <f>G366</f>
        <v>0</v>
      </c>
    </row>
    <row r="366" spans="1:7" s="105" customFormat="1" ht="26.25" hidden="1">
      <c r="A366" s="153"/>
      <c r="B366" s="34" t="s">
        <v>77</v>
      </c>
      <c r="C366" s="35" t="s">
        <v>317</v>
      </c>
      <c r="D366" s="35" t="s">
        <v>78</v>
      </c>
      <c r="E366" s="36"/>
      <c r="F366" s="125">
        <f>F367</f>
        <v>0</v>
      </c>
      <c r="G366" s="125">
        <f>G367</f>
        <v>0</v>
      </c>
    </row>
    <row r="367" spans="1:7" s="105" customFormat="1" ht="12.75" customHeight="1" hidden="1">
      <c r="A367" s="153"/>
      <c r="B367" s="34" t="s">
        <v>318</v>
      </c>
      <c r="C367" s="35" t="s">
        <v>317</v>
      </c>
      <c r="D367" s="35" t="s">
        <v>78</v>
      </c>
      <c r="E367" s="35" t="s">
        <v>319</v>
      </c>
      <c r="F367" s="125">
        <v>0</v>
      </c>
      <c r="G367" s="125">
        <v>0</v>
      </c>
    </row>
    <row r="368" spans="1:7" s="105" customFormat="1" ht="12.75" customHeight="1" hidden="1">
      <c r="A368" s="153"/>
      <c r="B368" s="34" t="s">
        <v>127</v>
      </c>
      <c r="C368" s="35" t="s">
        <v>317</v>
      </c>
      <c r="D368" s="35" t="s">
        <v>128</v>
      </c>
      <c r="E368" s="35"/>
      <c r="F368" s="125">
        <f>F369</f>
        <v>0</v>
      </c>
      <c r="G368" s="125">
        <f>G369</f>
        <v>0</v>
      </c>
    </row>
    <row r="369" spans="1:7" s="105" customFormat="1" ht="12.75" customHeight="1" hidden="1">
      <c r="A369" s="153"/>
      <c r="B369" s="34" t="s">
        <v>129</v>
      </c>
      <c r="C369" s="35" t="s">
        <v>317</v>
      </c>
      <c r="D369" s="35" t="s">
        <v>130</v>
      </c>
      <c r="E369" s="36"/>
      <c r="F369" s="125">
        <f>F370</f>
        <v>0</v>
      </c>
      <c r="G369" s="125">
        <f>G370</f>
        <v>0</v>
      </c>
    </row>
    <row r="370" spans="1:7" s="105" customFormat="1" ht="12.75" customHeight="1" hidden="1">
      <c r="A370" s="153"/>
      <c r="B370" s="34" t="s">
        <v>318</v>
      </c>
      <c r="C370" s="35" t="s">
        <v>317</v>
      </c>
      <c r="D370" s="35" t="s">
        <v>130</v>
      </c>
      <c r="E370" s="35" t="s">
        <v>319</v>
      </c>
      <c r="F370" s="125">
        <v>0</v>
      </c>
      <c r="G370" s="125">
        <v>0</v>
      </c>
    </row>
    <row r="371" spans="1:7" s="105" customFormat="1" ht="40.5">
      <c r="A371" s="114">
        <v>10</v>
      </c>
      <c r="B371" s="158" t="s">
        <v>320</v>
      </c>
      <c r="C371" s="149" t="s">
        <v>321</v>
      </c>
      <c r="D371" s="144"/>
      <c r="E371" s="144"/>
      <c r="F371" s="118">
        <f>F372</f>
        <v>47511.026999999995</v>
      </c>
      <c r="G371" s="118">
        <f>G372</f>
        <v>61498.759</v>
      </c>
    </row>
    <row r="372" spans="1:7" s="105" customFormat="1" ht="12.75" customHeight="1">
      <c r="A372" s="156"/>
      <c r="B372" s="34" t="s">
        <v>272</v>
      </c>
      <c r="C372" s="41" t="s">
        <v>322</v>
      </c>
      <c r="D372" s="36"/>
      <c r="E372" s="36"/>
      <c r="F372" s="124">
        <f>F373</f>
        <v>47511.026999999995</v>
      </c>
      <c r="G372" s="124">
        <f>G373</f>
        <v>61498.759</v>
      </c>
    </row>
    <row r="373" spans="1:7" s="105" customFormat="1" ht="14.25" customHeight="1">
      <c r="A373" s="156"/>
      <c r="B373" s="34" t="s">
        <v>272</v>
      </c>
      <c r="C373" s="41" t="s">
        <v>323</v>
      </c>
      <c r="D373" s="36"/>
      <c r="E373" s="36"/>
      <c r="F373" s="124">
        <f>F374+F386+F390+F394+F398+F402+F406+F410+F414+F418+F422+F426+F432+F436+F440+F447+F451+F458+F462+F468+F472+F476+F480+F484+F488+F492+F499+F504+F508</f>
        <v>47511.026999999995</v>
      </c>
      <c r="G373" s="124">
        <f>G374+G386+G390+G394+G398+G402+G406+G410+G414+G418+G422+G426+G432+G436+G440+G447+G451+G458+G462+G468+G472+G476+G480+G484+G488+G492+G499+G504+G508</f>
        <v>61498.759</v>
      </c>
    </row>
    <row r="374" spans="1:7" s="105" customFormat="1" ht="26.25">
      <c r="A374" s="119"/>
      <c r="B374" s="134" t="s">
        <v>120</v>
      </c>
      <c r="C374" s="151" t="s">
        <v>324</v>
      </c>
      <c r="D374" s="131"/>
      <c r="E374" s="131"/>
      <c r="F374" s="123">
        <f>F375+F378+F381+F383</f>
        <v>12156.327</v>
      </c>
      <c r="G374" s="123">
        <f>G375+G378+G381+G383</f>
        <v>12543.759</v>
      </c>
    </row>
    <row r="375" spans="1:7" s="105" customFormat="1" ht="51.75">
      <c r="A375" s="246"/>
      <c r="B375" s="34" t="s">
        <v>122</v>
      </c>
      <c r="C375" s="247" t="s">
        <v>324</v>
      </c>
      <c r="D375" s="238">
        <v>100</v>
      </c>
      <c r="E375" s="238"/>
      <c r="F375" s="165">
        <f>F376</f>
        <v>9685.827</v>
      </c>
      <c r="G375" s="165">
        <f>G376</f>
        <v>10073.259</v>
      </c>
    </row>
    <row r="376" spans="1:7" s="105" customFormat="1" ht="15">
      <c r="A376" s="246"/>
      <c r="B376" s="34" t="s">
        <v>124</v>
      </c>
      <c r="C376" s="247" t="s">
        <v>324</v>
      </c>
      <c r="D376" s="238">
        <v>110</v>
      </c>
      <c r="E376" s="238"/>
      <c r="F376" s="165">
        <f>F377</f>
        <v>9685.827</v>
      </c>
      <c r="G376" s="165">
        <f>G377</f>
        <v>10073.259</v>
      </c>
    </row>
    <row r="377" spans="1:7" s="105" customFormat="1" ht="15">
      <c r="A377" s="246"/>
      <c r="B377" s="236" t="s">
        <v>125</v>
      </c>
      <c r="C377" s="247" t="s">
        <v>324</v>
      </c>
      <c r="D377" s="238">
        <v>110</v>
      </c>
      <c r="E377" s="35" t="s">
        <v>126</v>
      </c>
      <c r="F377" s="165">
        <v>9685.827</v>
      </c>
      <c r="G377" s="165">
        <v>10073.259</v>
      </c>
    </row>
    <row r="378" spans="1:7" s="105" customFormat="1" ht="26.25">
      <c r="A378" s="156"/>
      <c r="B378" s="34" t="s">
        <v>76</v>
      </c>
      <c r="C378" s="41" t="s">
        <v>324</v>
      </c>
      <c r="D378" s="36">
        <v>200</v>
      </c>
      <c r="E378" s="36"/>
      <c r="F378" s="124">
        <f>F379</f>
        <v>2460.5</v>
      </c>
      <c r="G378" s="124">
        <f>G379</f>
        <v>2460.5</v>
      </c>
    </row>
    <row r="379" spans="1:7" s="105" customFormat="1" ht="26.25">
      <c r="A379" s="156"/>
      <c r="B379" s="34" t="s">
        <v>77</v>
      </c>
      <c r="C379" s="41" t="s">
        <v>324</v>
      </c>
      <c r="D379" s="36">
        <v>240</v>
      </c>
      <c r="E379" s="36"/>
      <c r="F379" s="124">
        <f>F380</f>
        <v>2460.5</v>
      </c>
      <c r="G379" s="124">
        <f>G380</f>
        <v>2460.5</v>
      </c>
    </row>
    <row r="380" spans="1:7" s="105" customFormat="1" ht="12.75" customHeight="1">
      <c r="A380" s="156"/>
      <c r="B380" s="34" t="s">
        <v>125</v>
      </c>
      <c r="C380" s="41" t="s">
        <v>324</v>
      </c>
      <c r="D380" s="36">
        <v>240</v>
      </c>
      <c r="E380" s="35" t="s">
        <v>126</v>
      </c>
      <c r="F380" s="124">
        <v>2460.5</v>
      </c>
      <c r="G380" s="124">
        <v>2460.5</v>
      </c>
    </row>
    <row r="381" spans="1:7" s="105" customFormat="1" ht="12.75" customHeight="1" hidden="1">
      <c r="A381" s="156"/>
      <c r="B381" s="34" t="s">
        <v>312</v>
      </c>
      <c r="C381" s="41" t="s">
        <v>324</v>
      </c>
      <c r="D381" s="36">
        <v>830</v>
      </c>
      <c r="E381" s="36"/>
      <c r="F381" s="124">
        <f>F382</f>
        <v>0</v>
      </c>
      <c r="G381" s="124">
        <f>G382</f>
        <v>0</v>
      </c>
    </row>
    <row r="382" spans="1:7" s="105" customFormat="1" ht="12.75" customHeight="1" hidden="1">
      <c r="A382" s="156"/>
      <c r="B382" s="34" t="s">
        <v>125</v>
      </c>
      <c r="C382" s="41" t="s">
        <v>324</v>
      </c>
      <c r="D382" s="36">
        <v>830</v>
      </c>
      <c r="E382" s="35" t="s">
        <v>126</v>
      </c>
      <c r="F382" s="124">
        <v>0</v>
      </c>
      <c r="G382" s="124">
        <v>0</v>
      </c>
    </row>
    <row r="383" spans="1:7" s="105" customFormat="1" ht="12.75" customHeight="1">
      <c r="A383" s="156"/>
      <c r="B383" s="34" t="s">
        <v>127</v>
      </c>
      <c r="C383" s="41" t="s">
        <v>324</v>
      </c>
      <c r="D383" s="36">
        <v>800</v>
      </c>
      <c r="E383" s="35"/>
      <c r="F383" s="124">
        <f>F384</f>
        <v>10</v>
      </c>
      <c r="G383" s="124">
        <f>G384</f>
        <v>10</v>
      </c>
    </row>
    <row r="384" spans="1:7" s="105" customFormat="1" ht="12.75" customHeight="1">
      <c r="A384" s="156"/>
      <c r="B384" s="34" t="s">
        <v>129</v>
      </c>
      <c r="C384" s="41" t="s">
        <v>324</v>
      </c>
      <c r="D384" s="36">
        <v>850</v>
      </c>
      <c r="E384" s="35"/>
      <c r="F384" s="124">
        <f>F385</f>
        <v>10</v>
      </c>
      <c r="G384" s="124">
        <f>G385</f>
        <v>10</v>
      </c>
    </row>
    <row r="385" spans="1:7" s="105" customFormat="1" ht="12.75" customHeight="1">
      <c r="A385" s="156"/>
      <c r="B385" s="34" t="s">
        <v>125</v>
      </c>
      <c r="C385" s="41" t="s">
        <v>324</v>
      </c>
      <c r="D385" s="36">
        <v>850</v>
      </c>
      <c r="E385" s="35" t="s">
        <v>126</v>
      </c>
      <c r="F385" s="124">
        <v>10</v>
      </c>
      <c r="G385" s="124">
        <v>10</v>
      </c>
    </row>
    <row r="386" spans="1:7" s="105" customFormat="1" ht="26.25">
      <c r="A386" s="119"/>
      <c r="B386" s="134" t="s">
        <v>326</v>
      </c>
      <c r="C386" s="131" t="s">
        <v>327</v>
      </c>
      <c r="D386" s="131"/>
      <c r="E386" s="131"/>
      <c r="F386" s="138">
        <f>F388</f>
        <v>401</v>
      </c>
      <c r="G386" s="138">
        <f>G388</f>
        <v>417</v>
      </c>
    </row>
    <row r="387" spans="1:7" s="105" customFormat="1" ht="15">
      <c r="A387" s="156"/>
      <c r="B387" s="34" t="s">
        <v>328</v>
      </c>
      <c r="C387" s="36" t="s">
        <v>327</v>
      </c>
      <c r="D387" s="36">
        <v>300</v>
      </c>
      <c r="E387" s="36"/>
      <c r="F387" s="125">
        <f>F388</f>
        <v>401</v>
      </c>
      <c r="G387" s="125">
        <f>G388</f>
        <v>417</v>
      </c>
    </row>
    <row r="388" spans="1:7" s="105" customFormat="1" ht="26.25" customHeight="1">
      <c r="A388" s="156"/>
      <c r="B388" s="34" t="s">
        <v>329</v>
      </c>
      <c r="C388" s="36" t="s">
        <v>327</v>
      </c>
      <c r="D388" s="35" t="s">
        <v>330</v>
      </c>
      <c r="E388" s="36"/>
      <c r="F388" s="125">
        <f>F389</f>
        <v>401</v>
      </c>
      <c r="G388" s="125">
        <f>G389</f>
        <v>417</v>
      </c>
    </row>
    <row r="389" spans="1:7" s="105" customFormat="1" ht="12.75" customHeight="1">
      <c r="A389" s="156"/>
      <c r="B389" s="34" t="s">
        <v>331</v>
      </c>
      <c r="C389" s="36" t="s">
        <v>327</v>
      </c>
      <c r="D389" s="35" t="s">
        <v>330</v>
      </c>
      <c r="E389" s="36">
        <v>1001</v>
      </c>
      <c r="F389" s="125">
        <v>401</v>
      </c>
      <c r="G389" s="125">
        <v>417</v>
      </c>
    </row>
    <row r="390" spans="1:7" s="105" customFormat="1" ht="24" customHeight="1">
      <c r="A390" s="130"/>
      <c r="B390" s="130" t="s">
        <v>197</v>
      </c>
      <c r="C390" s="131" t="s">
        <v>542</v>
      </c>
      <c r="D390" s="131"/>
      <c r="E390" s="121"/>
      <c r="F390" s="138">
        <f aca="true" t="shared" si="47" ref="F390:G392">F391</f>
        <v>495</v>
      </c>
      <c r="G390" s="138">
        <f t="shared" si="47"/>
        <v>0</v>
      </c>
    </row>
    <row r="391" spans="1:7" s="105" customFormat="1" ht="24" customHeight="1">
      <c r="A391" s="39"/>
      <c r="B391" s="39" t="s">
        <v>90</v>
      </c>
      <c r="C391" s="36" t="s">
        <v>542</v>
      </c>
      <c r="D391" s="36">
        <v>400</v>
      </c>
      <c r="E391" s="35"/>
      <c r="F391" s="125">
        <f t="shared" si="47"/>
        <v>495</v>
      </c>
      <c r="G391" s="125">
        <f t="shared" si="47"/>
        <v>0</v>
      </c>
    </row>
    <row r="392" spans="1:7" s="105" customFormat="1" ht="12.75" customHeight="1">
      <c r="A392" s="39"/>
      <c r="B392" s="63" t="s">
        <v>91</v>
      </c>
      <c r="C392" s="36" t="s">
        <v>542</v>
      </c>
      <c r="D392" s="36">
        <v>410</v>
      </c>
      <c r="E392" s="36"/>
      <c r="F392" s="125">
        <f t="shared" si="47"/>
        <v>495</v>
      </c>
      <c r="G392" s="125">
        <f t="shared" si="47"/>
        <v>0</v>
      </c>
    </row>
    <row r="393" spans="1:7" s="105" customFormat="1" ht="12.75" customHeight="1">
      <c r="A393" s="39"/>
      <c r="B393" s="65" t="s">
        <v>199</v>
      </c>
      <c r="C393" s="36" t="s">
        <v>542</v>
      </c>
      <c r="D393" s="36">
        <v>410</v>
      </c>
      <c r="E393" s="35" t="s">
        <v>200</v>
      </c>
      <c r="F393" s="125">
        <v>495</v>
      </c>
      <c r="G393" s="125">
        <v>0</v>
      </c>
    </row>
    <row r="394" spans="1:7" s="105" customFormat="1" ht="26.25" customHeight="1">
      <c r="A394" s="119"/>
      <c r="B394" s="134" t="s">
        <v>332</v>
      </c>
      <c r="C394" s="121" t="s">
        <v>333</v>
      </c>
      <c r="D394" s="131"/>
      <c r="E394" s="131"/>
      <c r="F394" s="138">
        <f>F396</f>
        <v>100</v>
      </c>
      <c r="G394" s="138">
        <f>G396</f>
        <v>100</v>
      </c>
    </row>
    <row r="395" spans="1:7" s="105" customFormat="1" ht="15" customHeight="1">
      <c r="A395" s="156"/>
      <c r="B395" s="34" t="s">
        <v>127</v>
      </c>
      <c r="C395" s="35" t="s">
        <v>333</v>
      </c>
      <c r="D395" s="36">
        <v>800</v>
      </c>
      <c r="E395" s="36"/>
      <c r="F395" s="125">
        <f>F396</f>
        <v>100</v>
      </c>
      <c r="G395" s="125">
        <f>G396</f>
        <v>100</v>
      </c>
    </row>
    <row r="396" spans="1:7" s="105" customFormat="1" ht="12.75" customHeight="1">
      <c r="A396" s="156"/>
      <c r="B396" s="34" t="s">
        <v>334</v>
      </c>
      <c r="C396" s="35" t="s">
        <v>333</v>
      </c>
      <c r="D396" s="35" t="s">
        <v>335</v>
      </c>
      <c r="E396" s="36"/>
      <c r="F396" s="125">
        <f>F397</f>
        <v>100</v>
      </c>
      <c r="G396" s="125">
        <f>G397</f>
        <v>100</v>
      </c>
    </row>
    <row r="397" spans="1:7" s="105" customFormat="1" ht="12.75" customHeight="1">
      <c r="A397" s="156"/>
      <c r="B397" s="34" t="s">
        <v>336</v>
      </c>
      <c r="C397" s="35" t="s">
        <v>333</v>
      </c>
      <c r="D397" s="35" t="s">
        <v>335</v>
      </c>
      <c r="E397" s="35" t="s">
        <v>337</v>
      </c>
      <c r="F397" s="125">
        <v>100</v>
      </c>
      <c r="G397" s="125">
        <v>100</v>
      </c>
    </row>
    <row r="398" spans="1:7" s="105" customFormat="1" ht="24" customHeight="1">
      <c r="A398" s="229"/>
      <c r="B398" s="199" t="s">
        <v>175</v>
      </c>
      <c r="C398" s="200" t="s">
        <v>534</v>
      </c>
      <c r="D398" s="231"/>
      <c r="E398" s="231"/>
      <c r="F398" s="201">
        <f aca="true" t="shared" si="48" ref="F398:G400">F399</f>
        <v>2200</v>
      </c>
      <c r="G398" s="201">
        <f t="shared" si="48"/>
        <v>2550</v>
      </c>
    </row>
    <row r="399" spans="1:7" s="105" customFormat="1" ht="24" customHeight="1">
      <c r="A399" s="39"/>
      <c r="B399" s="59" t="s">
        <v>76</v>
      </c>
      <c r="C399" s="35" t="s">
        <v>534</v>
      </c>
      <c r="D399" s="36">
        <v>200</v>
      </c>
      <c r="E399" s="36"/>
      <c r="F399" s="125">
        <f t="shared" si="48"/>
        <v>2200</v>
      </c>
      <c r="G399" s="125">
        <f t="shared" si="48"/>
        <v>2550</v>
      </c>
    </row>
    <row r="400" spans="1:7" s="105" customFormat="1" ht="24" customHeight="1">
      <c r="A400" s="145"/>
      <c r="B400" s="34" t="s">
        <v>77</v>
      </c>
      <c r="C400" s="35" t="s">
        <v>534</v>
      </c>
      <c r="D400" s="35" t="s">
        <v>78</v>
      </c>
      <c r="E400" s="142"/>
      <c r="F400" s="125">
        <f t="shared" si="48"/>
        <v>2200</v>
      </c>
      <c r="G400" s="125">
        <f t="shared" si="48"/>
        <v>2550</v>
      </c>
    </row>
    <row r="401" spans="1:7" s="105" customFormat="1" ht="13.5" customHeight="1">
      <c r="A401" s="39"/>
      <c r="B401" s="34" t="s">
        <v>177</v>
      </c>
      <c r="C401" s="35" t="s">
        <v>534</v>
      </c>
      <c r="D401" s="35" t="s">
        <v>78</v>
      </c>
      <c r="E401" s="35" t="s">
        <v>178</v>
      </c>
      <c r="F401" s="125">
        <v>2200</v>
      </c>
      <c r="G401" s="125">
        <v>2550</v>
      </c>
    </row>
    <row r="402" spans="1:7" s="105" customFormat="1" ht="24" customHeight="1">
      <c r="A402" s="199"/>
      <c r="B402" s="199" t="s">
        <v>179</v>
      </c>
      <c r="C402" s="200" t="s">
        <v>535</v>
      </c>
      <c r="D402" s="200"/>
      <c r="E402" s="200"/>
      <c r="F402" s="201">
        <f aca="true" t="shared" si="49" ref="F402:G404">F403</f>
        <v>4600</v>
      </c>
      <c r="G402" s="201">
        <f t="shared" si="49"/>
        <v>4700</v>
      </c>
    </row>
    <row r="403" spans="1:7" s="105" customFormat="1" ht="24" customHeight="1">
      <c r="A403" s="34"/>
      <c r="B403" s="59" t="s">
        <v>76</v>
      </c>
      <c r="C403" s="35" t="s">
        <v>535</v>
      </c>
      <c r="D403" s="35" t="s">
        <v>104</v>
      </c>
      <c r="E403" s="35"/>
      <c r="F403" s="125">
        <f t="shared" si="49"/>
        <v>4600</v>
      </c>
      <c r="G403" s="125">
        <f t="shared" si="49"/>
        <v>4700</v>
      </c>
    </row>
    <row r="404" spans="1:7" s="105" customFormat="1" ht="24" customHeight="1">
      <c r="A404" s="39"/>
      <c r="B404" s="34" t="s">
        <v>77</v>
      </c>
      <c r="C404" s="35" t="s">
        <v>535</v>
      </c>
      <c r="D404" s="35" t="s">
        <v>78</v>
      </c>
      <c r="E404" s="35"/>
      <c r="F404" s="125">
        <f t="shared" si="49"/>
        <v>4600</v>
      </c>
      <c r="G404" s="125">
        <f t="shared" si="49"/>
        <v>4700</v>
      </c>
    </row>
    <row r="405" spans="1:7" s="105" customFormat="1" ht="13.5" customHeight="1">
      <c r="A405" s="39"/>
      <c r="B405" s="34" t="s">
        <v>177</v>
      </c>
      <c r="C405" s="35" t="s">
        <v>535</v>
      </c>
      <c r="D405" s="35" t="s">
        <v>78</v>
      </c>
      <c r="E405" s="35" t="s">
        <v>178</v>
      </c>
      <c r="F405" s="125">
        <v>4600</v>
      </c>
      <c r="G405" s="125">
        <v>4700</v>
      </c>
    </row>
    <row r="406" spans="1:7" s="105" customFormat="1" ht="24" customHeight="1">
      <c r="A406" s="229"/>
      <c r="B406" s="199" t="s">
        <v>181</v>
      </c>
      <c r="C406" s="200" t="s">
        <v>536</v>
      </c>
      <c r="D406" s="231"/>
      <c r="E406" s="231"/>
      <c r="F406" s="201">
        <f aca="true" t="shared" si="50" ref="F406:G408">F407</f>
        <v>2800</v>
      </c>
      <c r="G406" s="201">
        <f t="shared" si="50"/>
        <v>500</v>
      </c>
    </row>
    <row r="407" spans="1:7" s="105" customFormat="1" ht="24" customHeight="1">
      <c r="A407" s="39"/>
      <c r="B407" s="59" t="s">
        <v>76</v>
      </c>
      <c r="C407" s="35" t="s">
        <v>536</v>
      </c>
      <c r="D407" s="36">
        <v>200</v>
      </c>
      <c r="E407" s="36"/>
      <c r="F407" s="125">
        <f t="shared" si="50"/>
        <v>2800</v>
      </c>
      <c r="G407" s="125">
        <f t="shared" si="50"/>
        <v>500</v>
      </c>
    </row>
    <row r="408" spans="1:7" s="105" customFormat="1" ht="24" customHeight="1">
      <c r="A408" s="39"/>
      <c r="B408" s="34" t="s">
        <v>77</v>
      </c>
      <c r="C408" s="35" t="s">
        <v>536</v>
      </c>
      <c r="D408" s="35" t="s">
        <v>78</v>
      </c>
      <c r="E408" s="142"/>
      <c r="F408" s="125">
        <f t="shared" si="50"/>
        <v>2800</v>
      </c>
      <c r="G408" s="125">
        <f t="shared" si="50"/>
        <v>500</v>
      </c>
    </row>
    <row r="409" spans="1:7" s="105" customFormat="1" ht="13.5" customHeight="1">
      <c r="A409" s="39"/>
      <c r="B409" s="34" t="s">
        <v>177</v>
      </c>
      <c r="C409" s="35" t="s">
        <v>536</v>
      </c>
      <c r="D409" s="35" t="s">
        <v>78</v>
      </c>
      <c r="E409" s="35" t="s">
        <v>178</v>
      </c>
      <c r="F409" s="125">
        <f>5000-2200</f>
        <v>2800</v>
      </c>
      <c r="G409" s="125">
        <f>5000-4500</f>
        <v>500</v>
      </c>
    </row>
    <row r="410" spans="1:7" s="105" customFormat="1" ht="24" customHeight="1">
      <c r="A410" s="154"/>
      <c r="B410" s="134" t="s">
        <v>237</v>
      </c>
      <c r="C410" s="151" t="s">
        <v>530</v>
      </c>
      <c r="D410" s="121"/>
      <c r="E410" s="121"/>
      <c r="F410" s="138">
        <f aca="true" t="shared" si="51" ref="F410:G412">F411</f>
        <v>455</v>
      </c>
      <c r="G410" s="138">
        <f t="shared" si="51"/>
        <v>555</v>
      </c>
    </row>
    <row r="411" spans="1:7" s="105" customFormat="1" ht="24" customHeight="1">
      <c r="A411" s="153"/>
      <c r="B411" s="34" t="s">
        <v>76</v>
      </c>
      <c r="C411" s="41" t="s">
        <v>530</v>
      </c>
      <c r="D411" s="35" t="s">
        <v>104</v>
      </c>
      <c r="E411" s="35"/>
      <c r="F411" s="125">
        <f t="shared" si="51"/>
        <v>455</v>
      </c>
      <c r="G411" s="125">
        <f t="shared" si="51"/>
        <v>555</v>
      </c>
    </row>
    <row r="412" spans="1:7" s="105" customFormat="1" ht="24" customHeight="1">
      <c r="A412" s="153"/>
      <c r="B412" s="34" t="s">
        <v>77</v>
      </c>
      <c r="C412" s="41" t="s">
        <v>530</v>
      </c>
      <c r="D412" s="35" t="s">
        <v>78</v>
      </c>
      <c r="E412" s="35"/>
      <c r="F412" s="125">
        <f t="shared" si="51"/>
        <v>455</v>
      </c>
      <c r="G412" s="125">
        <f t="shared" si="51"/>
        <v>555</v>
      </c>
    </row>
    <row r="413" spans="1:7" s="105" customFormat="1" ht="12.75" customHeight="1">
      <c r="A413" s="153"/>
      <c r="B413" s="34" t="s">
        <v>239</v>
      </c>
      <c r="C413" s="41" t="s">
        <v>530</v>
      </c>
      <c r="D413" s="35" t="s">
        <v>78</v>
      </c>
      <c r="E413" s="35" t="s">
        <v>240</v>
      </c>
      <c r="F413" s="125">
        <v>455</v>
      </c>
      <c r="G413" s="125">
        <v>555</v>
      </c>
    </row>
    <row r="414" spans="1:7" s="105" customFormat="1" ht="12.75" customHeight="1">
      <c r="A414" s="130"/>
      <c r="B414" s="134" t="s">
        <v>226</v>
      </c>
      <c r="C414" s="121" t="s">
        <v>537</v>
      </c>
      <c r="D414" s="121"/>
      <c r="E414" s="121"/>
      <c r="F414" s="138">
        <f aca="true" t="shared" si="52" ref="F414:G416">F415</f>
        <v>800</v>
      </c>
      <c r="G414" s="138">
        <f t="shared" si="52"/>
        <v>100</v>
      </c>
    </row>
    <row r="415" spans="1:7" s="105" customFormat="1" ht="24" customHeight="1">
      <c r="A415" s="39"/>
      <c r="B415" s="59" t="s">
        <v>76</v>
      </c>
      <c r="C415" s="35" t="s">
        <v>537</v>
      </c>
      <c r="D415" s="35" t="s">
        <v>104</v>
      </c>
      <c r="E415" s="35"/>
      <c r="F415" s="125">
        <f t="shared" si="52"/>
        <v>800</v>
      </c>
      <c r="G415" s="125">
        <f t="shared" si="52"/>
        <v>100</v>
      </c>
    </row>
    <row r="416" spans="1:7" s="105" customFormat="1" ht="24" customHeight="1">
      <c r="A416" s="39"/>
      <c r="B416" s="34" t="s">
        <v>77</v>
      </c>
      <c r="C416" s="35" t="s">
        <v>537</v>
      </c>
      <c r="D416" s="35" t="s">
        <v>78</v>
      </c>
      <c r="E416" s="35"/>
      <c r="F416" s="125">
        <f t="shared" si="52"/>
        <v>800</v>
      </c>
      <c r="G416" s="125">
        <f t="shared" si="52"/>
        <v>100</v>
      </c>
    </row>
    <row r="417" spans="1:7" s="105" customFormat="1" ht="12.75" customHeight="1">
      <c r="A417" s="39"/>
      <c r="B417" s="34" t="s">
        <v>228</v>
      </c>
      <c r="C417" s="35" t="s">
        <v>537</v>
      </c>
      <c r="D417" s="35" t="s">
        <v>78</v>
      </c>
      <c r="E417" s="35" t="s">
        <v>229</v>
      </c>
      <c r="F417" s="125">
        <v>800</v>
      </c>
      <c r="G417" s="125">
        <v>100</v>
      </c>
    </row>
    <row r="418" spans="1:7" s="105" customFormat="1" ht="13.5" customHeight="1">
      <c r="A418" s="119"/>
      <c r="B418" s="134" t="s">
        <v>338</v>
      </c>
      <c r="C418" s="151" t="s">
        <v>339</v>
      </c>
      <c r="D418" s="121"/>
      <c r="E418" s="121"/>
      <c r="F418" s="138">
        <f aca="true" t="shared" si="53" ref="F418:G420">F419</f>
        <v>200</v>
      </c>
      <c r="G418" s="138">
        <f t="shared" si="53"/>
        <v>200</v>
      </c>
    </row>
    <row r="419" spans="1:7" s="105" customFormat="1" ht="27" customHeight="1">
      <c r="A419" s="156"/>
      <c r="B419" s="34" t="s">
        <v>76</v>
      </c>
      <c r="C419" s="41" t="s">
        <v>456</v>
      </c>
      <c r="D419" s="35" t="s">
        <v>104</v>
      </c>
      <c r="E419" s="35"/>
      <c r="F419" s="125">
        <f t="shared" si="53"/>
        <v>200</v>
      </c>
      <c r="G419" s="125">
        <f t="shared" si="53"/>
        <v>200</v>
      </c>
    </row>
    <row r="420" spans="1:7" s="105" customFormat="1" ht="24.75" customHeight="1">
      <c r="A420" s="156"/>
      <c r="B420" s="34" t="s">
        <v>77</v>
      </c>
      <c r="C420" s="41" t="s">
        <v>339</v>
      </c>
      <c r="D420" s="35" t="s">
        <v>78</v>
      </c>
      <c r="E420" s="35"/>
      <c r="F420" s="125">
        <f t="shared" si="53"/>
        <v>200</v>
      </c>
      <c r="G420" s="125">
        <f t="shared" si="53"/>
        <v>200</v>
      </c>
    </row>
    <row r="421" spans="1:7" s="105" customFormat="1" ht="13.5" customHeight="1">
      <c r="A421" s="156"/>
      <c r="B421" s="34" t="s">
        <v>228</v>
      </c>
      <c r="C421" s="41" t="s">
        <v>339</v>
      </c>
      <c r="D421" s="35" t="s">
        <v>78</v>
      </c>
      <c r="E421" s="35" t="s">
        <v>229</v>
      </c>
      <c r="F421" s="125">
        <v>200</v>
      </c>
      <c r="G421" s="125">
        <v>200</v>
      </c>
    </row>
    <row r="422" spans="1:7" s="105" customFormat="1" ht="24" customHeight="1">
      <c r="A422" s="130"/>
      <c r="B422" s="134" t="s">
        <v>230</v>
      </c>
      <c r="C422" s="121" t="s">
        <v>538</v>
      </c>
      <c r="D422" s="121"/>
      <c r="E422" s="121"/>
      <c r="F422" s="138">
        <f aca="true" t="shared" si="54" ref="F422:G424">F423</f>
        <v>200</v>
      </c>
      <c r="G422" s="138">
        <f t="shared" si="54"/>
        <v>0</v>
      </c>
    </row>
    <row r="423" spans="1:7" s="105" customFormat="1" ht="24" customHeight="1">
      <c r="A423" s="39"/>
      <c r="B423" s="59" t="s">
        <v>76</v>
      </c>
      <c r="C423" s="35" t="s">
        <v>538</v>
      </c>
      <c r="D423" s="35" t="s">
        <v>104</v>
      </c>
      <c r="E423" s="35"/>
      <c r="F423" s="125">
        <f t="shared" si="54"/>
        <v>200</v>
      </c>
      <c r="G423" s="125">
        <f t="shared" si="54"/>
        <v>0</v>
      </c>
    </row>
    <row r="424" spans="1:7" s="105" customFormat="1" ht="24" customHeight="1">
      <c r="A424" s="39"/>
      <c r="B424" s="34" t="s">
        <v>77</v>
      </c>
      <c r="C424" s="35" t="s">
        <v>538</v>
      </c>
      <c r="D424" s="35" t="s">
        <v>78</v>
      </c>
      <c r="E424" s="35"/>
      <c r="F424" s="125">
        <f t="shared" si="54"/>
        <v>200</v>
      </c>
      <c r="G424" s="125">
        <f t="shared" si="54"/>
        <v>0</v>
      </c>
    </row>
    <row r="425" spans="1:7" s="105" customFormat="1" ht="13.5" customHeight="1">
      <c r="A425" s="39"/>
      <c r="B425" s="34" t="s">
        <v>228</v>
      </c>
      <c r="C425" s="35" t="s">
        <v>538</v>
      </c>
      <c r="D425" s="35" t="s">
        <v>78</v>
      </c>
      <c r="E425" s="35" t="s">
        <v>229</v>
      </c>
      <c r="F425" s="125">
        <v>200</v>
      </c>
      <c r="G425" s="125">
        <v>0</v>
      </c>
    </row>
    <row r="426" spans="1:7" s="105" customFormat="1" ht="39">
      <c r="A426" s="119"/>
      <c r="B426" s="134" t="s">
        <v>341</v>
      </c>
      <c r="C426" s="131" t="s">
        <v>340</v>
      </c>
      <c r="D426" s="121"/>
      <c r="E426" s="121"/>
      <c r="F426" s="138">
        <f>F427+F430</f>
        <v>990</v>
      </c>
      <c r="G426" s="138">
        <f>G427+G430</f>
        <v>1090</v>
      </c>
    </row>
    <row r="427" spans="1:7" s="105" customFormat="1" ht="26.25">
      <c r="A427" s="156"/>
      <c r="B427" s="34" t="s">
        <v>76</v>
      </c>
      <c r="C427" s="36" t="s">
        <v>340</v>
      </c>
      <c r="D427" s="35" t="s">
        <v>104</v>
      </c>
      <c r="E427" s="35"/>
      <c r="F427" s="125">
        <f>F428</f>
        <v>990</v>
      </c>
      <c r="G427" s="125">
        <f>G428</f>
        <v>1090</v>
      </c>
    </row>
    <row r="428" spans="1:7" s="105" customFormat="1" ht="26.25">
      <c r="A428" s="156"/>
      <c r="B428" s="34" t="s">
        <v>77</v>
      </c>
      <c r="C428" s="36" t="s">
        <v>340</v>
      </c>
      <c r="D428" s="35" t="s">
        <v>78</v>
      </c>
      <c r="E428" s="35"/>
      <c r="F428" s="125">
        <f>F429</f>
        <v>990</v>
      </c>
      <c r="G428" s="125">
        <f>G429</f>
        <v>1090</v>
      </c>
    </row>
    <row r="429" spans="1:7" s="105" customFormat="1" ht="12.75" customHeight="1">
      <c r="A429" s="156"/>
      <c r="B429" s="65" t="s">
        <v>199</v>
      </c>
      <c r="C429" s="36" t="s">
        <v>340</v>
      </c>
      <c r="D429" s="35" t="s">
        <v>78</v>
      </c>
      <c r="E429" s="35" t="s">
        <v>200</v>
      </c>
      <c r="F429" s="125">
        <v>990</v>
      </c>
      <c r="G429" s="125">
        <v>1090</v>
      </c>
    </row>
    <row r="430" spans="1:7" s="105" customFormat="1" ht="12.75" customHeight="1" hidden="1">
      <c r="A430" s="156"/>
      <c r="B430" s="65" t="s">
        <v>312</v>
      </c>
      <c r="C430" s="36" t="s">
        <v>340</v>
      </c>
      <c r="D430" s="35" t="s">
        <v>313</v>
      </c>
      <c r="E430" s="35"/>
      <c r="F430" s="125">
        <f>F431</f>
        <v>0</v>
      </c>
      <c r="G430" s="125">
        <f>G431</f>
        <v>0</v>
      </c>
    </row>
    <row r="431" spans="1:7" s="105" customFormat="1" ht="12.75" customHeight="1" hidden="1">
      <c r="A431" s="156"/>
      <c r="B431" s="65" t="s">
        <v>199</v>
      </c>
      <c r="C431" s="36" t="s">
        <v>340</v>
      </c>
      <c r="D431" s="35" t="s">
        <v>313</v>
      </c>
      <c r="E431" s="35" t="s">
        <v>200</v>
      </c>
      <c r="F431" s="125">
        <v>0</v>
      </c>
      <c r="G431" s="125">
        <v>0</v>
      </c>
    </row>
    <row r="432" spans="1:7" s="105" customFormat="1" ht="27" customHeight="1">
      <c r="A432" s="119"/>
      <c r="B432" s="134" t="s">
        <v>140</v>
      </c>
      <c r="C432" s="151" t="s">
        <v>531</v>
      </c>
      <c r="D432" s="121"/>
      <c r="E432" s="121"/>
      <c r="F432" s="138">
        <f aca="true" t="shared" si="55" ref="F432:G434">F433</f>
        <v>225</v>
      </c>
      <c r="G432" s="138">
        <f t="shared" si="55"/>
        <v>300</v>
      </c>
    </row>
    <row r="433" spans="1:7" s="105" customFormat="1" ht="24" customHeight="1">
      <c r="A433" s="156"/>
      <c r="B433" s="34" t="s">
        <v>76</v>
      </c>
      <c r="C433" s="41" t="s">
        <v>531</v>
      </c>
      <c r="D433" s="35" t="s">
        <v>104</v>
      </c>
      <c r="E433" s="35"/>
      <c r="F433" s="125">
        <f t="shared" si="55"/>
        <v>225</v>
      </c>
      <c r="G433" s="125">
        <f t="shared" si="55"/>
        <v>300</v>
      </c>
    </row>
    <row r="434" spans="1:7" s="105" customFormat="1" ht="24" customHeight="1">
      <c r="A434" s="156"/>
      <c r="B434" s="34" t="s">
        <v>77</v>
      </c>
      <c r="C434" s="41" t="s">
        <v>531</v>
      </c>
      <c r="D434" s="35" t="s">
        <v>78</v>
      </c>
      <c r="E434" s="35"/>
      <c r="F434" s="125">
        <f t="shared" si="55"/>
        <v>225</v>
      </c>
      <c r="G434" s="125">
        <f t="shared" si="55"/>
        <v>300</v>
      </c>
    </row>
    <row r="435" spans="1:7" s="105" customFormat="1" ht="24" customHeight="1">
      <c r="A435" s="156"/>
      <c r="B435" s="34" t="s">
        <v>142</v>
      </c>
      <c r="C435" s="41" t="s">
        <v>531</v>
      </c>
      <c r="D435" s="35" t="s">
        <v>78</v>
      </c>
      <c r="E435" s="35" t="s">
        <v>143</v>
      </c>
      <c r="F435" s="125">
        <v>225</v>
      </c>
      <c r="G435" s="125">
        <v>300</v>
      </c>
    </row>
    <row r="436" spans="1:7" s="105" customFormat="1" ht="12.75" customHeight="1">
      <c r="A436" s="119"/>
      <c r="B436" s="134" t="s">
        <v>146</v>
      </c>
      <c r="C436" s="151" t="s">
        <v>532</v>
      </c>
      <c r="D436" s="121"/>
      <c r="E436" s="121"/>
      <c r="F436" s="138">
        <f aca="true" t="shared" si="56" ref="F436:G438">F437</f>
        <v>1200</v>
      </c>
      <c r="G436" s="138">
        <f t="shared" si="56"/>
        <v>1550</v>
      </c>
    </row>
    <row r="437" spans="1:7" s="105" customFormat="1" ht="24" customHeight="1">
      <c r="A437" s="156"/>
      <c r="B437" s="34" t="s">
        <v>76</v>
      </c>
      <c r="C437" s="41" t="s">
        <v>532</v>
      </c>
      <c r="D437" s="35" t="s">
        <v>104</v>
      </c>
      <c r="E437" s="35"/>
      <c r="F437" s="125">
        <f t="shared" si="56"/>
        <v>1200</v>
      </c>
      <c r="G437" s="125">
        <f t="shared" si="56"/>
        <v>1550</v>
      </c>
    </row>
    <row r="438" spans="1:7" s="105" customFormat="1" ht="24" customHeight="1">
      <c r="A438" s="156"/>
      <c r="B438" s="34" t="s">
        <v>77</v>
      </c>
      <c r="C438" s="41" t="s">
        <v>532</v>
      </c>
      <c r="D438" s="35" t="s">
        <v>78</v>
      </c>
      <c r="E438" s="35"/>
      <c r="F438" s="125">
        <f t="shared" si="56"/>
        <v>1200</v>
      </c>
      <c r="G438" s="125">
        <f t="shared" si="56"/>
        <v>1550</v>
      </c>
    </row>
    <row r="439" spans="1:7" s="105" customFormat="1" ht="24" customHeight="1">
      <c r="A439" s="156"/>
      <c r="B439" s="34" t="s">
        <v>142</v>
      </c>
      <c r="C439" s="41" t="s">
        <v>532</v>
      </c>
      <c r="D439" s="35" t="s">
        <v>78</v>
      </c>
      <c r="E439" s="35" t="s">
        <v>143</v>
      </c>
      <c r="F439" s="125">
        <v>1200</v>
      </c>
      <c r="G439" s="125">
        <v>1550</v>
      </c>
    </row>
    <row r="440" spans="1:7" s="105" customFormat="1" ht="12.75" customHeight="1" hidden="1">
      <c r="A440" s="119"/>
      <c r="B440" s="134" t="s">
        <v>342</v>
      </c>
      <c r="C440" s="121" t="s">
        <v>359</v>
      </c>
      <c r="D440" s="121"/>
      <c r="E440" s="121"/>
      <c r="F440" s="138">
        <f>F441+F444</f>
        <v>0</v>
      </c>
      <c r="G440" s="138">
        <f>G441+G444</f>
        <v>0</v>
      </c>
    </row>
    <row r="441" spans="1:7" s="105" customFormat="1" ht="12.75" customHeight="1" hidden="1">
      <c r="A441" s="156"/>
      <c r="B441" s="34" t="s">
        <v>76</v>
      </c>
      <c r="C441" s="35" t="s">
        <v>359</v>
      </c>
      <c r="D441" s="35" t="s">
        <v>104</v>
      </c>
      <c r="E441" s="35"/>
      <c r="F441" s="125">
        <f>F442</f>
        <v>0</v>
      </c>
      <c r="G441" s="125">
        <f>G442</f>
        <v>0</v>
      </c>
    </row>
    <row r="442" spans="1:7" s="105" customFormat="1" ht="26.25" hidden="1">
      <c r="A442" s="156"/>
      <c r="B442" s="34" t="s">
        <v>77</v>
      </c>
      <c r="C442" s="35" t="s">
        <v>359</v>
      </c>
      <c r="D442" s="35" t="s">
        <v>78</v>
      </c>
      <c r="E442" s="35"/>
      <c r="F442" s="125">
        <f>F443</f>
        <v>0</v>
      </c>
      <c r="G442" s="125">
        <f>G443</f>
        <v>0</v>
      </c>
    </row>
    <row r="443" spans="1:7" s="105" customFormat="1" ht="12.75" customHeight="1" hidden="1">
      <c r="A443" s="156"/>
      <c r="B443" s="65" t="s">
        <v>170</v>
      </c>
      <c r="C443" s="35" t="s">
        <v>359</v>
      </c>
      <c r="D443" s="35" t="s">
        <v>78</v>
      </c>
      <c r="E443" s="35" t="s">
        <v>343</v>
      </c>
      <c r="F443" s="125">
        <v>0</v>
      </c>
      <c r="G443" s="125">
        <v>0</v>
      </c>
    </row>
    <row r="444" spans="1:7" s="105" customFormat="1" ht="12.75" customHeight="1" hidden="1">
      <c r="A444" s="156"/>
      <c r="B444" s="65" t="s">
        <v>328</v>
      </c>
      <c r="C444" s="35" t="s">
        <v>359</v>
      </c>
      <c r="D444" s="35" t="s">
        <v>344</v>
      </c>
      <c r="E444" s="35"/>
      <c r="F444" s="125">
        <f>F445</f>
        <v>0</v>
      </c>
      <c r="G444" s="125">
        <f>G445</f>
        <v>0</v>
      </c>
    </row>
    <row r="445" spans="1:7" s="105" customFormat="1" ht="12.75" customHeight="1" hidden="1">
      <c r="A445" s="156"/>
      <c r="B445" s="34" t="s">
        <v>345</v>
      </c>
      <c r="C445" s="35" t="s">
        <v>359</v>
      </c>
      <c r="D445" s="35" t="s">
        <v>346</v>
      </c>
      <c r="E445" s="35"/>
      <c r="F445" s="125">
        <f>F446</f>
        <v>0</v>
      </c>
      <c r="G445" s="125">
        <f>G446</f>
        <v>0</v>
      </c>
    </row>
    <row r="446" spans="1:7" s="105" customFormat="1" ht="12.75" customHeight="1" hidden="1">
      <c r="A446" s="156"/>
      <c r="B446" s="65" t="s">
        <v>170</v>
      </c>
      <c r="C446" s="35" t="s">
        <v>359</v>
      </c>
      <c r="D446" s="35" t="s">
        <v>346</v>
      </c>
      <c r="E446" s="35" t="s">
        <v>343</v>
      </c>
      <c r="F446" s="125">
        <v>0</v>
      </c>
      <c r="G446" s="125">
        <v>0</v>
      </c>
    </row>
    <row r="447" spans="1:7" s="105" customFormat="1" ht="24" customHeight="1">
      <c r="A447" s="229"/>
      <c r="B447" s="199" t="s">
        <v>503</v>
      </c>
      <c r="C447" s="231" t="s">
        <v>543</v>
      </c>
      <c r="D447" s="200"/>
      <c r="E447" s="200"/>
      <c r="F447" s="201">
        <f aca="true" t="shared" si="57" ref="F447:G449">F448</f>
        <v>500</v>
      </c>
      <c r="G447" s="201">
        <f t="shared" si="57"/>
        <v>900</v>
      </c>
    </row>
    <row r="448" spans="1:7" s="105" customFormat="1" ht="24" customHeight="1">
      <c r="A448" s="39"/>
      <c r="B448" s="59" t="s">
        <v>76</v>
      </c>
      <c r="C448" s="36" t="s">
        <v>543</v>
      </c>
      <c r="D448" s="35" t="s">
        <v>104</v>
      </c>
      <c r="E448" s="35"/>
      <c r="F448" s="125">
        <f t="shared" si="57"/>
        <v>500</v>
      </c>
      <c r="G448" s="125">
        <f t="shared" si="57"/>
        <v>900</v>
      </c>
    </row>
    <row r="449" spans="1:7" s="105" customFormat="1" ht="24" customHeight="1">
      <c r="A449" s="39"/>
      <c r="B449" s="34" t="s">
        <v>77</v>
      </c>
      <c r="C449" s="36" t="s">
        <v>543</v>
      </c>
      <c r="D449" s="35" t="s">
        <v>78</v>
      </c>
      <c r="E449" s="35"/>
      <c r="F449" s="125">
        <f t="shared" si="57"/>
        <v>500</v>
      </c>
      <c r="G449" s="125">
        <f t="shared" si="57"/>
        <v>900</v>
      </c>
    </row>
    <row r="450" spans="1:7" s="105" customFormat="1" ht="12.75" customHeight="1">
      <c r="A450" s="39"/>
      <c r="B450" s="65" t="s">
        <v>199</v>
      </c>
      <c r="C450" s="36" t="s">
        <v>543</v>
      </c>
      <c r="D450" s="35" t="s">
        <v>78</v>
      </c>
      <c r="E450" s="35" t="s">
        <v>200</v>
      </c>
      <c r="F450" s="125">
        <f>1000-500</f>
        <v>500</v>
      </c>
      <c r="G450" s="125">
        <f>1400-500</f>
        <v>900</v>
      </c>
    </row>
    <row r="451" spans="1:7" s="105" customFormat="1" ht="26.25">
      <c r="A451" s="119"/>
      <c r="B451" s="130" t="s">
        <v>217</v>
      </c>
      <c r="C451" s="151" t="s">
        <v>347</v>
      </c>
      <c r="D451" s="131"/>
      <c r="E451" s="121"/>
      <c r="F451" s="138">
        <f>F452+F456</f>
        <v>13650</v>
      </c>
      <c r="G451" s="138">
        <f>G452+G456</f>
        <v>11700</v>
      </c>
    </row>
    <row r="452" spans="1:7" s="105" customFormat="1" ht="26.25">
      <c r="A452" s="156"/>
      <c r="B452" s="39" t="s">
        <v>76</v>
      </c>
      <c r="C452" s="41" t="s">
        <v>347</v>
      </c>
      <c r="D452" s="36">
        <v>200</v>
      </c>
      <c r="E452" s="35"/>
      <c r="F452" s="125">
        <f>F453</f>
        <v>13650</v>
      </c>
      <c r="G452" s="125">
        <f>G453</f>
        <v>11700</v>
      </c>
    </row>
    <row r="453" spans="1:7" s="105" customFormat="1" ht="26.25">
      <c r="A453" s="156"/>
      <c r="B453" s="34" t="s">
        <v>77</v>
      </c>
      <c r="C453" s="41" t="s">
        <v>347</v>
      </c>
      <c r="D453" s="36">
        <v>240</v>
      </c>
      <c r="E453" s="35"/>
      <c r="F453" s="125">
        <f>F454</f>
        <v>13650</v>
      </c>
      <c r="G453" s="125">
        <f>G454</f>
        <v>11700</v>
      </c>
    </row>
    <row r="454" spans="1:7" s="105" customFormat="1" ht="12.75" customHeight="1">
      <c r="A454" s="156"/>
      <c r="B454" s="34" t="s">
        <v>190</v>
      </c>
      <c r="C454" s="41" t="s">
        <v>347</v>
      </c>
      <c r="D454" s="35" t="s">
        <v>78</v>
      </c>
      <c r="E454" s="35" t="s">
        <v>191</v>
      </c>
      <c r="F454" s="125">
        <f>450+13200</f>
        <v>13650</v>
      </c>
      <c r="G454" s="125">
        <f>14700-3000</f>
        <v>11700</v>
      </c>
    </row>
    <row r="455" spans="1:7" s="105" customFormat="1" ht="12.75" customHeight="1" hidden="1">
      <c r="A455" s="156"/>
      <c r="B455" s="34" t="s">
        <v>127</v>
      </c>
      <c r="C455" s="41" t="s">
        <v>347</v>
      </c>
      <c r="D455" s="35" t="s">
        <v>128</v>
      </c>
      <c r="E455" s="35"/>
      <c r="F455" s="125">
        <f>F456</f>
        <v>0</v>
      </c>
      <c r="G455" s="125">
        <f>G456</f>
        <v>0</v>
      </c>
    </row>
    <row r="456" spans="1:7" s="105" customFormat="1" ht="12.75" customHeight="1" hidden="1">
      <c r="A456" s="156"/>
      <c r="B456" s="34" t="s">
        <v>312</v>
      </c>
      <c r="C456" s="41" t="s">
        <v>347</v>
      </c>
      <c r="D456" s="35" t="s">
        <v>313</v>
      </c>
      <c r="E456" s="35"/>
      <c r="F456" s="125">
        <f>F457</f>
        <v>0</v>
      </c>
      <c r="G456" s="125">
        <f>G457</f>
        <v>0</v>
      </c>
    </row>
    <row r="457" spans="1:7" s="105" customFormat="1" ht="12.75" customHeight="1" hidden="1">
      <c r="A457" s="156"/>
      <c r="B457" s="34" t="s">
        <v>190</v>
      </c>
      <c r="C457" s="41" t="s">
        <v>347</v>
      </c>
      <c r="D457" s="35" t="s">
        <v>313</v>
      </c>
      <c r="E457" s="35" t="s">
        <v>191</v>
      </c>
      <c r="F457" s="125">
        <v>0</v>
      </c>
      <c r="G457" s="125">
        <v>0</v>
      </c>
    </row>
    <row r="458" spans="1:7" s="105" customFormat="1" ht="12.75" customHeight="1">
      <c r="A458" s="130"/>
      <c r="B458" s="130" t="s">
        <v>203</v>
      </c>
      <c r="C458" s="131" t="s">
        <v>544</v>
      </c>
      <c r="D458" s="121"/>
      <c r="E458" s="121"/>
      <c r="F458" s="138">
        <f aca="true" t="shared" si="58" ref="F458:G460">F459</f>
        <v>3700</v>
      </c>
      <c r="G458" s="138">
        <f t="shared" si="58"/>
        <v>4500</v>
      </c>
    </row>
    <row r="459" spans="1:7" s="105" customFormat="1" ht="24" customHeight="1">
      <c r="A459" s="39"/>
      <c r="B459" s="59" t="s">
        <v>76</v>
      </c>
      <c r="C459" s="36" t="s">
        <v>544</v>
      </c>
      <c r="D459" s="35" t="s">
        <v>104</v>
      </c>
      <c r="E459" s="35"/>
      <c r="F459" s="125">
        <f t="shared" si="58"/>
        <v>3700</v>
      </c>
      <c r="G459" s="125">
        <f t="shared" si="58"/>
        <v>4500</v>
      </c>
    </row>
    <row r="460" spans="1:7" s="105" customFormat="1" ht="24" customHeight="1">
      <c r="A460" s="39"/>
      <c r="B460" s="34" t="s">
        <v>77</v>
      </c>
      <c r="C460" s="36" t="s">
        <v>544</v>
      </c>
      <c r="D460" s="35" t="s">
        <v>78</v>
      </c>
      <c r="E460" s="35"/>
      <c r="F460" s="125">
        <f t="shared" si="58"/>
        <v>3700</v>
      </c>
      <c r="G460" s="125">
        <f t="shared" si="58"/>
        <v>4500</v>
      </c>
    </row>
    <row r="461" spans="1:7" s="105" customFormat="1" ht="12.75" customHeight="1">
      <c r="A461" s="39"/>
      <c r="B461" s="65" t="s">
        <v>199</v>
      </c>
      <c r="C461" s="36" t="s">
        <v>544</v>
      </c>
      <c r="D461" s="35" t="s">
        <v>78</v>
      </c>
      <c r="E461" s="35" t="s">
        <v>200</v>
      </c>
      <c r="F461" s="125">
        <v>3700</v>
      </c>
      <c r="G461" s="125">
        <v>4500</v>
      </c>
    </row>
    <row r="462" spans="1:7" s="105" customFormat="1" ht="12.75" customHeight="1">
      <c r="A462" s="154"/>
      <c r="B462" s="134" t="s">
        <v>348</v>
      </c>
      <c r="C462" s="151" t="s">
        <v>349</v>
      </c>
      <c r="D462" s="121"/>
      <c r="E462" s="121"/>
      <c r="F462" s="138">
        <f>F463+F466</f>
        <v>503</v>
      </c>
      <c r="G462" s="138">
        <f>G463+G466</f>
        <v>3693</v>
      </c>
    </row>
    <row r="463" spans="1:7" s="105" customFormat="1" ht="12.75" customHeight="1">
      <c r="A463" s="153"/>
      <c r="B463" s="34" t="s">
        <v>76</v>
      </c>
      <c r="C463" s="41" t="s">
        <v>349</v>
      </c>
      <c r="D463" s="35" t="s">
        <v>104</v>
      </c>
      <c r="E463" s="35"/>
      <c r="F463" s="125">
        <f>F464</f>
        <v>503</v>
      </c>
      <c r="G463" s="125">
        <f>G464</f>
        <v>3693</v>
      </c>
    </row>
    <row r="464" spans="1:7" s="105" customFormat="1" ht="26.25">
      <c r="A464" s="153"/>
      <c r="B464" s="34" t="s">
        <v>77</v>
      </c>
      <c r="C464" s="41" t="s">
        <v>349</v>
      </c>
      <c r="D464" s="35" t="s">
        <v>78</v>
      </c>
      <c r="E464" s="35"/>
      <c r="F464" s="125">
        <f>F465</f>
        <v>503</v>
      </c>
      <c r="G464" s="125">
        <f>G465</f>
        <v>3693</v>
      </c>
    </row>
    <row r="465" spans="1:7" s="105" customFormat="1" ht="12.75" customHeight="1">
      <c r="A465" s="153"/>
      <c r="B465" s="34" t="s">
        <v>190</v>
      </c>
      <c r="C465" s="41" t="s">
        <v>349</v>
      </c>
      <c r="D465" s="35" t="s">
        <v>78</v>
      </c>
      <c r="E465" s="35" t="s">
        <v>191</v>
      </c>
      <c r="F465" s="125">
        <f>10853-7000-2000-500-500-350</f>
        <v>503</v>
      </c>
      <c r="G465" s="125">
        <f>12053-5000-500-2500-360</f>
        <v>3693</v>
      </c>
    </row>
    <row r="466" spans="1:7" s="105" customFormat="1" ht="12.75" customHeight="1" hidden="1">
      <c r="A466" s="153"/>
      <c r="B466" s="34" t="s">
        <v>312</v>
      </c>
      <c r="C466" s="41" t="s">
        <v>349</v>
      </c>
      <c r="D466" s="35" t="s">
        <v>313</v>
      </c>
      <c r="E466" s="35"/>
      <c r="F466" s="125">
        <f>F467</f>
        <v>0</v>
      </c>
      <c r="G466" s="125">
        <f>G467</f>
        <v>0</v>
      </c>
    </row>
    <row r="467" spans="1:7" s="105" customFormat="1" ht="12" customHeight="1" hidden="1">
      <c r="A467" s="153"/>
      <c r="B467" s="34" t="s">
        <v>190</v>
      </c>
      <c r="C467" s="41" t="s">
        <v>349</v>
      </c>
      <c r="D467" s="35" t="s">
        <v>313</v>
      </c>
      <c r="E467" s="35" t="s">
        <v>191</v>
      </c>
      <c r="F467" s="125">
        <v>0</v>
      </c>
      <c r="G467" s="125">
        <v>0</v>
      </c>
    </row>
    <row r="468" spans="1:7" s="105" customFormat="1" ht="13.5" customHeight="1">
      <c r="A468" s="243"/>
      <c r="B468" s="199" t="s">
        <v>257</v>
      </c>
      <c r="C468" s="244" t="s">
        <v>545</v>
      </c>
      <c r="D468" s="245"/>
      <c r="E468" s="245"/>
      <c r="F468" s="201">
        <f aca="true" t="shared" si="59" ref="F468:G470">F469</f>
        <v>0</v>
      </c>
      <c r="G468" s="201">
        <f t="shared" si="59"/>
        <v>13500</v>
      </c>
    </row>
    <row r="469" spans="1:7" s="105" customFormat="1" ht="24" customHeight="1">
      <c r="A469" s="139"/>
      <c r="B469" s="59" t="s">
        <v>76</v>
      </c>
      <c r="C469" s="40" t="s">
        <v>545</v>
      </c>
      <c r="D469" s="140">
        <v>200</v>
      </c>
      <c r="E469" s="140"/>
      <c r="F469" s="125">
        <f t="shared" si="59"/>
        <v>0</v>
      </c>
      <c r="G469" s="125">
        <f t="shared" si="59"/>
        <v>13500</v>
      </c>
    </row>
    <row r="470" spans="1:7" s="105" customFormat="1" ht="24" customHeight="1">
      <c r="A470" s="141"/>
      <c r="B470" s="34" t="s">
        <v>77</v>
      </c>
      <c r="C470" s="40" t="s">
        <v>545</v>
      </c>
      <c r="D470" s="35" t="s">
        <v>78</v>
      </c>
      <c r="E470" s="142"/>
      <c r="F470" s="125">
        <f t="shared" si="59"/>
        <v>0</v>
      </c>
      <c r="G470" s="125">
        <f t="shared" si="59"/>
        <v>13500</v>
      </c>
    </row>
    <row r="471" spans="1:7" s="105" customFormat="1" ht="13.5" customHeight="1">
      <c r="A471" s="39"/>
      <c r="B471" s="34" t="s">
        <v>199</v>
      </c>
      <c r="C471" s="40" t="s">
        <v>545</v>
      </c>
      <c r="D471" s="35" t="s">
        <v>78</v>
      </c>
      <c r="E471" s="35" t="s">
        <v>200</v>
      </c>
      <c r="F471" s="125">
        <v>0</v>
      </c>
      <c r="G471" s="125">
        <v>13500</v>
      </c>
    </row>
    <row r="472" spans="1:7" s="105" customFormat="1" ht="24" customHeight="1">
      <c r="A472" s="119"/>
      <c r="B472" s="134" t="s">
        <v>159</v>
      </c>
      <c r="C472" s="151" t="s">
        <v>533</v>
      </c>
      <c r="D472" s="121"/>
      <c r="E472" s="121"/>
      <c r="F472" s="138">
        <f aca="true" t="shared" si="60" ref="F472:G474">F473</f>
        <v>75</v>
      </c>
      <c r="G472" s="138">
        <f t="shared" si="60"/>
        <v>100</v>
      </c>
    </row>
    <row r="473" spans="1:7" s="105" customFormat="1" ht="24" customHeight="1">
      <c r="A473" s="156"/>
      <c r="B473" s="34" t="s">
        <v>76</v>
      </c>
      <c r="C473" s="41" t="s">
        <v>533</v>
      </c>
      <c r="D473" s="35" t="s">
        <v>104</v>
      </c>
      <c r="E473" s="35"/>
      <c r="F473" s="125">
        <f t="shared" si="60"/>
        <v>75</v>
      </c>
      <c r="G473" s="125">
        <f t="shared" si="60"/>
        <v>100</v>
      </c>
    </row>
    <row r="474" spans="1:7" s="105" customFormat="1" ht="24" customHeight="1">
      <c r="A474" s="156"/>
      <c r="B474" s="34" t="s">
        <v>77</v>
      </c>
      <c r="C474" s="41" t="s">
        <v>533</v>
      </c>
      <c r="D474" s="35" t="s">
        <v>78</v>
      </c>
      <c r="E474" s="35"/>
      <c r="F474" s="125">
        <f t="shared" si="60"/>
        <v>75</v>
      </c>
      <c r="G474" s="125">
        <f t="shared" si="60"/>
        <v>100</v>
      </c>
    </row>
    <row r="475" spans="1:7" s="105" customFormat="1" ht="24" customHeight="1">
      <c r="A475" s="156"/>
      <c r="B475" s="34" t="s">
        <v>159</v>
      </c>
      <c r="C475" s="41" t="s">
        <v>533</v>
      </c>
      <c r="D475" s="35" t="s">
        <v>78</v>
      </c>
      <c r="E475" s="35" t="s">
        <v>160</v>
      </c>
      <c r="F475" s="125">
        <v>75</v>
      </c>
      <c r="G475" s="125">
        <v>100</v>
      </c>
    </row>
    <row r="476" spans="1:7" s="105" customFormat="1" ht="39" hidden="1">
      <c r="A476" s="154"/>
      <c r="B476" s="134" t="s">
        <v>350</v>
      </c>
      <c r="C476" s="151" t="s">
        <v>351</v>
      </c>
      <c r="D476" s="121"/>
      <c r="E476" s="121"/>
      <c r="F476" s="138">
        <f aca="true" t="shared" si="61" ref="F476:G478">F477</f>
        <v>0</v>
      </c>
      <c r="G476" s="138">
        <f t="shared" si="61"/>
        <v>0</v>
      </c>
    </row>
    <row r="477" spans="1:7" s="105" customFormat="1" ht="26.25" hidden="1">
      <c r="A477" s="153"/>
      <c r="B477" s="34" t="s">
        <v>76</v>
      </c>
      <c r="C477" s="41" t="s">
        <v>351</v>
      </c>
      <c r="D477" s="35" t="s">
        <v>104</v>
      </c>
      <c r="E477" s="35"/>
      <c r="F477" s="125">
        <f t="shared" si="61"/>
        <v>0</v>
      </c>
      <c r="G477" s="125">
        <f t="shared" si="61"/>
        <v>0</v>
      </c>
    </row>
    <row r="478" spans="1:7" s="105" customFormat="1" ht="26.25" hidden="1">
      <c r="A478" s="153"/>
      <c r="B478" s="34" t="s">
        <v>77</v>
      </c>
      <c r="C478" s="41" t="s">
        <v>351</v>
      </c>
      <c r="D478" s="35" t="s">
        <v>78</v>
      </c>
      <c r="E478" s="35"/>
      <c r="F478" s="125">
        <f t="shared" si="61"/>
        <v>0</v>
      </c>
      <c r="G478" s="125">
        <f t="shared" si="61"/>
        <v>0</v>
      </c>
    </row>
    <row r="479" spans="1:7" s="105" customFormat="1" ht="12.75" customHeight="1" hidden="1">
      <c r="A479" s="153"/>
      <c r="B479" s="34" t="s">
        <v>352</v>
      </c>
      <c r="C479" s="41" t="s">
        <v>351</v>
      </c>
      <c r="D479" s="35" t="s">
        <v>78</v>
      </c>
      <c r="E479" s="35" t="s">
        <v>353</v>
      </c>
      <c r="F479" s="125">
        <v>0</v>
      </c>
      <c r="G479" s="125">
        <v>0</v>
      </c>
    </row>
    <row r="480" spans="1:7" s="105" customFormat="1" ht="13.5" customHeight="1">
      <c r="A480" s="130"/>
      <c r="B480" s="130" t="s">
        <v>245</v>
      </c>
      <c r="C480" s="121" t="s">
        <v>539</v>
      </c>
      <c r="D480" s="121"/>
      <c r="E480" s="121"/>
      <c r="F480" s="138">
        <f aca="true" t="shared" si="62" ref="F480:G482">F481</f>
        <v>750</v>
      </c>
      <c r="G480" s="138">
        <f t="shared" si="62"/>
        <v>800</v>
      </c>
    </row>
    <row r="481" spans="1:7" s="105" customFormat="1" ht="24" customHeight="1">
      <c r="A481" s="39"/>
      <c r="B481" s="59" t="s">
        <v>76</v>
      </c>
      <c r="C481" s="35" t="s">
        <v>539</v>
      </c>
      <c r="D481" s="35" t="s">
        <v>104</v>
      </c>
      <c r="E481" s="35"/>
      <c r="F481" s="125">
        <f t="shared" si="62"/>
        <v>750</v>
      </c>
      <c r="G481" s="125">
        <f t="shared" si="62"/>
        <v>800</v>
      </c>
    </row>
    <row r="482" spans="1:7" s="105" customFormat="1" ht="24" customHeight="1">
      <c r="A482" s="39"/>
      <c r="B482" s="34" t="s">
        <v>77</v>
      </c>
      <c r="C482" s="35" t="s">
        <v>539</v>
      </c>
      <c r="D482" s="35" t="s">
        <v>78</v>
      </c>
      <c r="E482" s="35"/>
      <c r="F482" s="125">
        <f t="shared" si="62"/>
        <v>750</v>
      </c>
      <c r="G482" s="125">
        <f t="shared" si="62"/>
        <v>800</v>
      </c>
    </row>
    <row r="483" spans="1:7" s="105" customFormat="1" ht="13.5" customHeight="1">
      <c r="A483" s="39"/>
      <c r="B483" s="34" t="s">
        <v>93</v>
      </c>
      <c r="C483" s="35" t="s">
        <v>539</v>
      </c>
      <c r="D483" s="35" t="s">
        <v>78</v>
      </c>
      <c r="E483" s="35" t="s">
        <v>94</v>
      </c>
      <c r="F483" s="125">
        <v>750</v>
      </c>
      <c r="G483" s="125">
        <v>800</v>
      </c>
    </row>
    <row r="484" spans="1:7" s="105" customFormat="1" ht="24" customHeight="1">
      <c r="A484" s="130"/>
      <c r="B484" s="134" t="s">
        <v>209</v>
      </c>
      <c r="C484" s="131" t="s">
        <v>546</v>
      </c>
      <c r="D484" s="121"/>
      <c r="E484" s="121"/>
      <c r="F484" s="138">
        <f>F486</f>
        <v>0</v>
      </c>
      <c r="G484" s="138">
        <f>G486</f>
        <v>150</v>
      </c>
    </row>
    <row r="485" spans="1:7" s="105" customFormat="1" ht="24" customHeight="1">
      <c r="A485" s="39"/>
      <c r="B485" s="59" t="s">
        <v>76</v>
      </c>
      <c r="C485" s="36" t="s">
        <v>546</v>
      </c>
      <c r="D485" s="35" t="s">
        <v>104</v>
      </c>
      <c r="E485" s="35"/>
      <c r="F485" s="125">
        <f aca="true" t="shared" si="63" ref="F485:G490">F486</f>
        <v>0</v>
      </c>
      <c r="G485" s="125">
        <f t="shared" si="63"/>
        <v>150</v>
      </c>
    </row>
    <row r="486" spans="1:7" s="105" customFormat="1" ht="24" customHeight="1">
      <c r="A486" s="39"/>
      <c r="B486" s="34" t="s">
        <v>77</v>
      </c>
      <c r="C486" s="36" t="s">
        <v>546</v>
      </c>
      <c r="D486" s="35" t="s">
        <v>78</v>
      </c>
      <c r="E486" s="35"/>
      <c r="F486" s="125">
        <f t="shared" si="63"/>
        <v>0</v>
      </c>
      <c r="G486" s="125">
        <f t="shared" si="63"/>
        <v>150</v>
      </c>
    </row>
    <row r="487" spans="1:7" s="105" customFormat="1" ht="13.5" customHeight="1">
      <c r="A487" s="39"/>
      <c r="B487" s="65" t="s">
        <v>199</v>
      </c>
      <c r="C487" s="36" t="s">
        <v>546</v>
      </c>
      <c r="D487" s="35" t="s">
        <v>78</v>
      </c>
      <c r="E487" s="35" t="s">
        <v>200</v>
      </c>
      <c r="F487" s="125">
        <v>0</v>
      </c>
      <c r="G487" s="125">
        <v>150</v>
      </c>
    </row>
    <row r="488" spans="1:7" s="105" customFormat="1" ht="24" customHeight="1">
      <c r="A488" s="130"/>
      <c r="B488" s="134" t="s">
        <v>211</v>
      </c>
      <c r="C488" s="131" t="s">
        <v>547</v>
      </c>
      <c r="D488" s="121"/>
      <c r="E488" s="121"/>
      <c r="F488" s="138">
        <f>F490</f>
        <v>262</v>
      </c>
      <c r="G488" s="138">
        <f>G490</f>
        <v>750</v>
      </c>
    </row>
    <row r="489" spans="1:7" s="105" customFormat="1" ht="24" customHeight="1">
      <c r="A489" s="39"/>
      <c r="B489" s="59" t="s">
        <v>76</v>
      </c>
      <c r="C489" s="36" t="s">
        <v>547</v>
      </c>
      <c r="D489" s="35" t="s">
        <v>104</v>
      </c>
      <c r="E489" s="35"/>
      <c r="F489" s="125">
        <f t="shared" si="63"/>
        <v>262</v>
      </c>
      <c r="G489" s="125">
        <f t="shared" si="63"/>
        <v>750</v>
      </c>
    </row>
    <row r="490" spans="1:7" s="105" customFormat="1" ht="24" customHeight="1">
      <c r="A490" s="39"/>
      <c r="B490" s="34" t="s">
        <v>77</v>
      </c>
      <c r="C490" s="36" t="s">
        <v>547</v>
      </c>
      <c r="D490" s="35" t="s">
        <v>78</v>
      </c>
      <c r="E490" s="35"/>
      <c r="F490" s="125">
        <f t="shared" si="63"/>
        <v>262</v>
      </c>
      <c r="G490" s="125">
        <f t="shared" si="63"/>
        <v>750</v>
      </c>
    </row>
    <row r="491" spans="1:7" s="105" customFormat="1" ht="13.5" customHeight="1">
      <c r="A491" s="39"/>
      <c r="B491" s="65" t="s">
        <v>199</v>
      </c>
      <c r="C491" s="36" t="s">
        <v>547</v>
      </c>
      <c r="D491" s="35" t="s">
        <v>78</v>
      </c>
      <c r="E491" s="35" t="s">
        <v>200</v>
      </c>
      <c r="F491" s="125">
        <f>1000-500-123-62-53</f>
        <v>262</v>
      </c>
      <c r="G491" s="125">
        <f>1250-500</f>
        <v>750</v>
      </c>
    </row>
    <row r="492" spans="1:7" s="105" customFormat="1" ht="27.75" customHeight="1">
      <c r="A492" s="154"/>
      <c r="B492" s="134" t="s">
        <v>354</v>
      </c>
      <c r="C492" s="121" t="s">
        <v>355</v>
      </c>
      <c r="D492" s="131"/>
      <c r="E492" s="131"/>
      <c r="F492" s="138">
        <f>F493+F496</f>
        <v>448.7</v>
      </c>
      <c r="G492" s="138">
        <f>G493+G496</f>
        <v>0</v>
      </c>
    </row>
    <row r="493" spans="1:7" s="105" customFormat="1" ht="53.25" customHeight="1">
      <c r="A493" s="153"/>
      <c r="B493" s="34" t="s">
        <v>122</v>
      </c>
      <c r="C493" s="35" t="s">
        <v>355</v>
      </c>
      <c r="D493" s="36">
        <v>100</v>
      </c>
      <c r="E493" s="36"/>
      <c r="F493" s="125">
        <f>F494</f>
        <v>448.7</v>
      </c>
      <c r="G493" s="125">
        <f>G494</f>
        <v>0</v>
      </c>
    </row>
    <row r="494" spans="1:7" s="105" customFormat="1" ht="27" customHeight="1">
      <c r="A494" s="153"/>
      <c r="B494" s="34" t="s">
        <v>276</v>
      </c>
      <c r="C494" s="35" t="s">
        <v>355</v>
      </c>
      <c r="D494" s="35" t="s">
        <v>277</v>
      </c>
      <c r="E494" s="36"/>
      <c r="F494" s="125">
        <f>F495</f>
        <v>448.7</v>
      </c>
      <c r="G494" s="125">
        <f>G495</f>
        <v>0</v>
      </c>
    </row>
    <row r="495" spans="1:7" s="105" customFormat="1" ht="15" customHeight="1">
      <c r="A495" s="153"/>
      <c r="B495" s="34" t="s">
        <v>356</v>
      </c>
      <c r="C495" s="35" t="s">
        <v>355</v>
      </c>
      <c r="D495" s="35" t="s">
        <v>277</v>
      </c>
      <c r="E495" s="35" t="s">
        <v>357</v>
      </c>
      <c r="F495" s="125">
        <v>448.7</v>
      </c>
      <c r="G495" s="125">
        <v>0</v>
      </c>
    </row>
    <row r="496" spans="1:7" s="105" customFormat="1" ht="26.25" customHeight="1" hidden="1">
      <c r="A496" s="153"/>
      <c r="B496" s="34" t="s">
        <v>76</v>
      </c>
      <c r="C496" s="35" t="s">
        <v>355</v>
      </c>
      <c r="D496" s="35" t="s">
        <v>104</v>
      </c>
      <c r="E496" s="35"/>
      <c r="F496" s="125">
        <f>F497</f>
        <v>0</v>
      </c>
      <c r="G496" s="125">
        <f>G497</f>
        <v>0</v>
      </c>
    </row>
    <row r="497" spans="1:7" s="105" customFormat="1" ht="27" customHeight="1" hidden="1">
      <c r="A497" s="153"/>
      <c r="B497" s="34" t="s">
        <v>77</v>
      </c>
      <c r="C497" s="35" t="s">
        <v>355</v>
      </c>
      <c r="D497" s="35" t="s">
        <v>78</v>
      </c>
      <c r="E497" s="36"/>
      <c r="F497" s="125">
        <f>F498</f>
        <v>0</v>
      </c>
      <c r="G497" s="125">
        <f>G498</f>
        <v>0</v>
      </c>
    </row>
    <row r="498" spans="1:7" s="105" customFormat="1" ht="15.75" customHeight="1" hidden="1">
      <c r="A498" s="153"/>
      <c r="B498" s="34" t="s">
        <v>356</v>
      </c>
      <c r="C498" s="35" t="s">
        <v>355</v>
      </c>
      <c r="D498" s="35" t="s">
        <v>78</v>
      </c>
      <c r="E498" s="35" t="s">
        <v>357</v>
      </c>
      <c r="F498" s="125">
        <v>0</v>
      </c>
      <c r="G498" s="125">
        <v>0</v>
      </c>
    </row>
    <row r="499" spans="1:7" s="105" customFormat="1" ht="27" customHeight="1" hidden="1">
      <c r="A499" s="198"/>
      <c r="B499" s="199" t="s">
        <v>448</v>
      </c>
      <c r="C499" s="200" t="s">
        <v>325</v>
      </c>
      <c r="D499" s="200"/>
      <c r="E499" s="200"/>
      <c r="F499" s="201">
        <f>F500</f>
        <v>0</v>
      </c>
      <c r="G499" s="201">
        <f>G500</f>
        <v>0</v>
      </c>
    </row>
    <row r="500" spans="1:7" s="105" customFormat="1" ht="27" customHeight="1" hidden="1">
      <c r="A500" s="153"/>
      <c r="B500" s="34" t="s">
        <v>76</v>
      </c>
      <c r="C500" s="41" t="s">
        <v>325</v>
      </c>
      <c r="D500" s="36">
        <v>200</v>
      </c>
      <c r="E500" s="35"/>
      <c r="F500" s="124">
        <f>F501</f>
        <v>0</v>
      </c>
      <c r="G500" s="124">
        <f>G501</f>
        <v>0</v>
      </c>
    </row>
    <row r="501" spans="1:7" s="105" customFormat="1" ht="27" customHeight="1" hidden="1">
      <c r="A501" s="153"/>
      <c r="B501" s="34" t="s">
        <v>77</v>
      </c>
      <c r="C501" s="41" t="s">
        <v>325</v>
      </c>
      <c r="D501" s="36">
        <v>240</v>
      </c>
      <c r="E501" s="35"/>
      <c r="F501" s="124">
        <f>F502+F503</f>
        <v>0</v>
      </c>
      <c r="G501" s="124">
        <f>G502+G503</f>
        <v>0</v>
      </c>
    </row>
    <row r="502" spans="1:7" s="105" customFormat="1" ht="15.75" customHeight="1" hidden="1">
      <c r="A502" s="153"/>
      <c r="B502" s="34" t="s">
        <v>190</v>
      </c>
      <c r="C502" s="41" t="s">
        <v>325</v>
      </c>
      <c r="D502" s="36">
        <v>240</v>
      </c>
      <c r="E502" s="35" t="s">
        <v>191</v>
      </c>
      <c r="F502" s="124">
        <v>0</v>
      </c>
      <c r="G502" s="124">
        <v>0</v>
      </c>
    </row>
    <row r="503" spans="1:7" s="105" customFormat="1" ht="15.75" customHeight="1" hidden="1">
      <c r="A503" s="153"/>
      <c r="B503" s="34" t="s">
        <v>125</v>
      </c>
      <c r="C503" s="41" t="s">
        <v>325</v>
      </c>
      <c r="D503" s="36">
        <v>240</v>
      </c>
      <c r="E503" s="35" t="s">
        <v>126</v>
      </c>
      <c r="F503" s="124">
        <v>0</v>
      </c>
      <c r="G503" s="124">
        <v>0</v>
      </c>
    </row>
    <row r="504" spans="1:7" s="105" customFormat="1" ht="24" customHeight="1">
      <c r="A504" s="130"/>
      <c r="B504" s="130" t="s">
        <v>102</v>
      </c>
      <c r="C504" s="121" t="s">
        <v>540</v>
      </c>
      <c r="D504" s="121"/>
      <c r="E504" s="121"/>
      <c r="F504" s="123">
        <f>F505</f>
        <v>800</v>
      </c>
      <c r="G504" s="123">
        <f>G505</f>
        <v>800</v>
      </c>
    </row>
    <row r="505" spans="1:7" s="105" customFormat="1" ht="24" customHeight="1">
      <c r="A505" s="39"/>
      <c r="B505" s="59" t="s">
        <v>76</v>
      </c>
      <c r="C505" s="35" t="s">
        <v>540</v>
      </c>
      <c r="D505" s="35" t="s">
        <v>104</v>
      </c>
      <c r="E505" s="35"/>
      <c r="F505" s="124">
        <f aca="true" t="shared" si="64" ref="F505:G510">F506</f>
        <v>800</v>
      </c>
      <c r="G505" s="124">
        <f t="shared" si="64"/>
        <v>800</v>
      </c>
    </row>
    <row r="506" spans="1:7" s="105" customFormat="1" ht="24" customHeight="1">
      <c r="A506" s="39"/>
      <c r="B506" s="34" t="s">
        <v>77</v>
      </c>
      <c r="C506" s="35" t="s">
        <v>540</v>
      </c>
      <c r="D506" s="35" t="s">
        <v>78</v>
      </c>
      <c r="E506" s="35"/>
      <c r="F506" s="124">
        <f t="shared" si="64"/>
        <v>800</v>
      </c>
      <c r="G506" s="124">
        <f t="shared" si="64"/>
        <v>800</v>
      </c>
    </row>
    <row r="507" spans="1:7" s="105" customFormat="1" ht="13.5" customHeight="1">
      <c r="A507" s="39"/>
      <c r="B507" s="34" t="s">
        <v>93</v>
      </c>
      <c r="C507" s="35" t="s">
        <v>540</v>
      </c>
      <c r="D507" s="35" t="s">
        <v>78</v>
      </c>
      <c r="E507" s="35" t="s">
        <v>94</v>
      </c>
      <c r="F507" s="124">
        <v>800</v>
      </c>
      <c r="G507" s="124">
        <v>800</v>
      </c>
    </row>
    <row r="508" spans="1:7" s="105" customFormat="1" ht="24" customHeight="1" hidden="1">
      <c r="A508" s="130"/>
      <c r="B508" s="130" t="s">
        <v>115</v>
      </c>
      <c r="C508" s="121" t="s">
        <v>541</v>
      </c>
      <c r="D508" s="131"/>
      <c r="E508" s="131"/>
      <c r="F508" s="138">
        <f t="shared" si="64"/>
        <v>0</v>
      </c>
      <c r="G508" s="138">
        <f t="shared" si="64"/>
        <v>0</v>
      </c>
    </row>
    <row r="509" spans="1:7" s="105" customFormat="1" ht="24" customHeight="1" hidden="1">
      <c r="A509" s="39"/>
      <c r="B509" s="59" t="s">
        <v>76</v>
      </c>
      <c r="C509" s="35" t="s">
        <v>541</v>
      </c>
      <c r="D509" s="36">
        <v>200</v>
      </c>
      <c r="E509" s="36"/>
      <c r="F509" s="125">
        <f t="shared" si="64"/>
        <v>0</v>
      </c>
      <c r="G509" s="125">
        <f t="shared" si="64"/>
        <v>0</v>
      </c>
    </row>
    <row r="510" spans="1:7" s="105" customFormat="1" ht="24" customHeight="1" hidden="1">
      <c r="A510" s="39"/>
      <c r="B510" s="34" t="s">
        <v>77</v>
      </c>
      <c r="C510" s="35" t="s">
        <v>541</v>
      </c>
      <c r="D510" s="35" t="s">
        <v>78</v>
      </c>
      <c r="E510" s="35"/>
      <c r="F510" s="124">
        <f t="shared" si="64"/>
        <v>0</v>
      </c>
      <c r="G510" s="124">
        <f t="shared" si="64"/>
        <v>0</v>
      </c>
    </row>
    <row r="511" spans="1:7" s="105" customFormat="1" ht="13.5" customHeight="1" hidden="1">
      <c r="A511" s="39"/>
      <c r="B511" s="34" t="s">
        <v>93</v>
      </c>
      <c r="C511" s="35" t="s">
        <v>541</v>
      </c>
      <c r="D511" s="35" t="s">
        <v>78</v>
      </c>
      <c r="E511" s="35" t="s">
        <v>94</v>
      </c>
      <c r="F511" s="125">
        <f>2000-2000</f>
        <v>0</v>
      </c>
      <c r="G511" s="125">
        <f>2000-2000</f>
        <v>0</v>
      </c>
    </row>
    <row r="512" spans="1:7" s="109" customFormat="1" ht="15.75">
      <c r="A512" s="309" t="s">
        <v>358</v>
      </c>
      <c r="B512" s="310"/>
      <c r="C512" s="310"/>
      <c r="D512" s="311"/>
      <c r="E512" s="159"/>
      <c r="F512" s="160">
        <f>F26+F298</f>
        <v>92985.32699999999</v>
      </c>
      <c r="G512" s="160">
        <f>G26+G298</f>
        <v>83988.872</v>
      </c>
    </row>
    <row r="513" spans="6:7" ht="12.75">
      <c r="F513" s="161"/>
      <c r="G513" s="161"/>
    </row>
    <row r="514" spans="6:7" ht="12.75">
      <c r="F514" s="161"/>
      <c r="G514" s="161"/>
    </row>
    <row r="515" spans="6:7" ht="12.75">
      <c r="F515" s="161"/>
      <c r="G515" s="161"/>
    </row>
    <row r="516" spans="6:7" ht="12.75">
      <c r="F516" s="161"/>
      <c r="G516" s="161"/>
    </row>
    <row r="517" spans="6:7" ht="12.75">
      <c r="F517" s="161"/>
      <c r="G517" s="161"/>
    </row>
    <row r="518" spans="6:7" ht="12.75">
      <c r="F518" s="161"/>
      <c r="G518" s="161"/>
    </row>
    <row r="519" spans="6:7" ht="12.75">
      <c r="F519" s="161"/>
      <c r="G519" s="161"/>
    </row>
    <row r="520" spans="6:7" ht="12.75">
      <c r="F520" s="161"/>
      <c r="G520" s="161"/>
    </row>
    <row r="521" spans="6:7" ht="12.75">
      <c r="F521" s="161"/>
      <c r="G521" s="161"/>
    </row>
    <row r="522" spans="6:7" ht="12.75">
      <c r="F522" s="161"/>
      <c r="G522" s="161"/>
    </row>
    <row r="523" spans="6:7" ht="12.75">
      <c r="F523" s="161"/>
      <c r="G523" s="161"/>
    </row>
    <row r="524" spans="6:7" ht="12.75">
      <c r="F524" s="161"/>
      <c r="G524" s="161"/>
    </row>
    <row r="525" spans="6:7" ht="12.75">
      <c r="F525" s="161"/>
      <c r="G525" s="161"/>
    </row>
    <row r="526" spans="6:7" ht="12.75">
      <c r="F526" s="161"/>
      <c r="G526" s="161"/>
    </row>
    <row r="527" spans="6:7" ht="12.75">
      <c r="F527" s="161"/>
      <c r="G527" s="161"/>
    </row>
    <row r="528" spans="6:7" ht="12.75">
      <c r="F528" s="161"/>
      <c r="G528" s="161"/>
    </row>
    <row r="529" spans="6:7" ht="12.75">
      <c r="F529" s="161"/>
      <c r="G529" s="161"/>
    </row>
    <row r="530" spans="6:7" ht="12.75">
      <c r="F530" s="161"/>
      <c r="G530" s="161"/>
    </row>
    <row r="531" spans="6:7" ht="12.75">
      <c r="F531" s="161"/>
      <c r="G531" s="161"/>
    </row>
    <row r="532" spans="6:7" ht="12.75">
      <c r="F532" s="161"/>
      <c r="G532" s="161"/>
    </row>
    <row r="533" spans="6:7" ht="12.75">
      <c r="F533" s="161"/>
      <c r="G533" s="161"/>
    </row>
    <row r="534" spans="6:7" ht="12.75">
      <c r="F534" s="161"/>
      <c r="G534" s="161"/>
    </row>
    <row r="535" spans="6:7" ht="12.75">
      <c r="F535" s="161"/>
      <c r="G535" s="161"/>
    </row>
    <row r="536" spans="6:7" ht="12.75">
      <c r="F536" s="161"/>
      <c r="G536" s="161"/>
    </row>
    <row r="537" spans="6:7" ht="12.75">
      <c r="F537" s="161"/>
      <c r="G537" s="161"/>
    </row>
    <row r="538" spans="6:7" ht="12.75">
      <c r="F538" s="161"/>
      <c r="G538" s="161"/>
    </row>
    <row r="539" spans="6:7" ht="12.75">
      <c r="F539" s="161"/>
      <c r="G539" s="161"/>
    </row>
    <row r="540" spans="6:7" ht="12.75">
      <c r="F540" s="161"/>
      <c r="G540" s="161"/>
    </row>
    <row r="541" spans="6:7" ht="12.75">
      <c r="F541" s="161"/>
      <c r="G541" s="161"/>
    </row>
    <row r="542" spans="6:7" ht="12.75">
      <c r="F542" s="161"/>
      <c r="G542" s="161"/>
    </row>
    <row r="543" spans="6:7" ht="12.75">
      <c r="F543" s="161"/>
      <c r="G543" s="161"/>
    </row>
    <row r="544" spans="6:7" ht="12.75">
      <c r="F544" s="161"/>
      <c r="G544" s="161"/>
    </row>
    <row r="545" spans="6:7" ht="12.75">
      <c r="F545" s="161"/>
      <c r="G545" s="161"/>
    </row>
    <row r="546" spans="6:7" ht="12.75">
      <c r="F546" s="161"/>
      <c r="G546" s="161"/>
    </row>
    <row r="547" spans="6:7" ht="12.75">
      <c r="F547" s="161"/>
      <c r="G547" s="161"/>
    </row>
    <row r="548" spans="6:7" ht="12.75">
      <c r="F548" s="161"/>
      <c r="G548" s="161"/>
    </row>
    <row r="549" spans="6:7" ht="12.75">
      <c r="F549" s="161"/>
      <c r="G549" s="161"/>
    </row>
    <row r="550" spans="6:7" ht="12.75">
      <c r="F550" s="161"/>
      <c r="G550" s="161"/>
    </row>
    <row r="551" spans="6:7" ht="12.75">
      <c r="F551" s="161"/>
      <c r="G551" s="161"/>
    </row>
  </sheetData>
  <sheetProtection/>
  <mergeCells count="26">
    <mergeCell ref="A1:G1"/>
    <mergeCell ref="A2:G2"/>
    <mergeCell ref="A3:G3"/>
    <mergeCell ref="A4:G4"/>
    <mergeCell ref="A5:G5"/>
    <mergeCell ref="A512:D512"/>
    <mergeCell ref="A23:A24"/>
    <mergeCell ref="B23:B24"/>
    <mergeCell ref="C23:C24"/>
    <mergeCell ref="D23:D24"/>
    <mergeCell ref="A9:G9"/>
    <mergeCell ref="A10:G10"/>
    <mergeCell ref="A11:G11"/>
    <mergeCell ref="A12:G12"/>
    <mergeCell ref="A13:G13"/>
    <mergeCell ref="A16:F16"/>
    <mergeCell ref="B298:E298"/>
    <mergeCell ref="A17:G17"/>
    <mergeCell ref="B26:E26"/>
    <mergeCell ref="F23:G23"/>
    <mergeCell ref="A21:G21"/>
    <mergeCell ref="A22:G22"/>
    <mergeCell ref="E23:E24"/>
    <mergeCell ref="A18:G18"/>
    <mergeCell ref="A19:G19"/>
    <mergeCell ref="A20:G20"/>
  </mergeCells>
  <printOptions/>
  <pageMargins left="0.7" right="0.7" top="0.75" bottom="0.75" header="0.3" footer="0.3"/>
  <pageSetup horizontalDpi="600" verticalDpi="600" orientation="portrait" paperSize="9" scale="65" r:id="rId1"/>
  <rowBreaks count="4" manualBreakCount="4">
    <brk id="218" max="6" man="1"/>
    <brk id="332" max="6" man="1"/>
    <brk id="401" max="6" man="1"/>
    <brk id="470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76"/>
  <sheetViews>
    <sheetView view="pageBreakPreview" zoomScaleSheetLayoutView="100" zoomScalePageLayoutView="0" workbookViewId="0" topLeftCell="A1">
      <selection activeCell="A5" sqref="A5:H5"/>
    </sheetView>
  </sheetViews>
  <sheetFormatPr defaultColWidth="9.140625" defaultRowHeight="12.75"/>
  <cols>
    <col min="1" max="1" width="4.7109375" style="10" customWidth="1"/>
    <col min="2" max="2" width="51.00390625" style="10" customWidth="1"/>
    <col min="3" max="3" width="6.421875" style="10" customWidth="1"/>
    <col min="4" max="4" width="6.00390625" style="10" customWidth="1"/>
    <col min="5" max="5" width="5.8515625" style="10" customWidth="1"/>
    <col min="6" max="6" width="12.28125" style="10" customWidth="1"/>
    <col min="7" max="7" width="6.8515625" style="10" customWidth="1"/>
    <col min="8" max="8" width="17.7109375" style="11" customWidth="1"/>
    <col min="9" max="9" width="9.8515625" style="10" customWidth="1"/>
    <col min="10" max="16384" width="9.140625" style="10" customWidth="1"/>
  </cols>
  <sheetData>
    <row r="1" spans="1:8" ht="12.75">
      <c r="A1" s="320" t="s">
        <v>525</v>
      </c>
      <c r="B1" s="320"/>
      <c r="C1" s="320"/>
      <c r="D1" s="320"/>
      <c r="E1" s="320"/>
      <c r="F1" s="320"/>
      <c r="G1" s="320"/>
      <c r="H1" s="320"/>
    </row>
    <row r="2" spans="1:8" ht="12.75">
      <c r="A2" s="320" t="s">
        <v>50</v>
      </c>
      <c r="B2" s="320"/>
      <c r="C2" s="320"/>
      <c r="D2" s="320"/>
      <c r="E2" s="320"/>
      <c r="F2" s="320"/>
      <c r="G2" s="320"/>
      <c r="H2" s="320"/>
    </row>
    <row r="3" spans="1:8" ht="12.75">
      <c r="A3" s="320" t="s">
        <v>51</v>
      </c>
      <c r="B3" s="320"/>
      <c r="C3" s="320"/>
      <c r="D3" s="320"/>
      <c r="E3" s="320"/>
      <c r="F3" s="320"/>
      <c r="G3" s="320"/>
      <c r="H3" s="320"/>
    </row>
    <row r="4" spans="1:8" ht="12.75">
      <c r="A4" s="320" t="s">
        <v>52</v>
      </c>
      <c r="B4" s="320"/>
      <c r="C4" s="320"/>
      <c r="D4" s="320"/>
      <c r="E4" s="320"/>
      <c r="F4" s="320"/>
      <c r="G4" s="320"/>
      <c r="H4" s="320"/>
    </row>
    <row r="5" spans="1:8" ht="12.75">
      <c r="A5" s="320" t="s">
        <v>583</v>
      </c>
      <c r="B5" s="320"/>
      <c r="C5" s="320"/>
      <c r="D5" s="320"/>
      <c r="E5" s="320"/>
      <c r="F5" s="320"/>
      <c r="G5" s="320"/>
      <c r="H5" s="320"/>
    </row>
    <row r="9" spans="1:8" ht="12.75">
      <c r="A9" s="320" t="s">
        <v>0</v>
      </c>
      <c r="B9" s="320"/>
      <c r="C9" s="320"/>
      <c r="D9" s="320"/>
      <c r="E9" s="320"/>
      <c r="F9" s="320"/>
      <c r="G9" s="320"/>
      <c r="H9" s="320"/>
    </row>
    <row r="10" spans="1:8" ht="12.75">
      <c r="A10" s="320" t="s">
        <v>50</v>
      </c>
      <c r="B10" s="320"/>
      <c r="C10" s="320"/>
      <c r="D10" s="320"/>
      <c r="E10" s="320"/>
      <c r="F10" s="320"/>
      <c r="G10" s="320"/>
      <c r="H10" s="320"/>
    </row>
    <row r="11" spans="1:8" ht="12.75">
      <c r="A11" s="320" t="s">
        <v>51</v>
      </c>
      <c r="B11" s="320"/>
      <c r="C11" s="320"/>
      <c r="D11" s="320"/>
      <c r="E11" s="320"/>
      <c r="F11" s="320"/>
      <c r="G11" s="320"/>
      <c r="H11" s="320"/>
    </row>
    <row r="12" spans="1:8" ht="12.75">
      <c r="A12" s="320" t="s">
        <v>52</v>
      </c>
      <c r="B12" s="320"/>
      <c r="C12" s="320"/>
      <c r="D12" s="320"/>
      <c r="E12" s="320"/>
      <c r="F12" s="320"/>
      <c r="G12" s="320"/>
      <c r="H12" s="320"/>
    </row>
    <row r="13" spans="1:8" ht="12.75">
      <c r="A13" s="320" t="s">
        <v>560</v>
      </c>
      <c r="B13" s="320"/>
      <c r="C13" s="320"/>
      <c r="D13" s="320"/>
      <c r="E13" s="320"/>
      <c r="F13" s="320"/>
      <c r="G13" s="320"/>
      <c r="H13" s="320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5.75" customHeight="1">
      <c r="A17" s="321" t="s">
        <v>1</v>
      </c>
      <c r="B17" s="321"/>
      <c r="C17" s="321"/>
      <c r="D17" s="321"/>
      <c r="E17" s="321"/>
      <c r="F17" s="321"/>
      <c r="G17" s="321"/>
      <c r="H17" s="321"/>
    </row>
    <row r="18" spans="1:8" ht="15.75">
      <c r="A18" s="322" t="s">
        <v>488</v>
      </c>
      <c r="B18" s="322"/>
      <c r="C18" s="322"/>
      <c r="D18" s="322"/>
      <c r="E18" s="322"/>
      <c r="F18" s="322"/>
      <c r="G18" s="322"/>
      <c r="H18" s="322"/>
    </row>
    <row r="19" spans="1:8" ht="15.75">
      <c r="A19" s="221"/>
      <c r="B19" s="221"/>
      <c r="C19" s="221"/>
      <c r="D19" s="221"/>
      <c r="E19" s="221"/>
      <c r="F19" s="221"/>
      <c r="G19" s="221"/>
      <c r="H19" s="221"/>
    </row>
    <row r="20" spans="1:8" s="2" customFormat="1" ht="51">
      <c r="A20" s="12" t="s">
        <v>55</v>
      </c>
      <c r="B20" s="13" t="s">
        <v>65</v>
      </c>
      <c r="C20" s="14" t="s">
        <v>2</v>
      </c>
      <c r="D20" s="14" t="s">
        <v>3</v>
      </c>
      <c r="E20" s="14" t="s">
        <v>4</v>
      </c>
      <c r="F20" s="14" t="s">
        <v>66</v>
      </c>
      <c r="G20" s="14" t="s">
        <v>67</v>
      </c>
      <c r="H20" s="77" t="s">
        <v>53</v>
      </c>
    </row>
    <row r="21" spans="1:8" s="2" customFormat="1" ht="12.75">
      <c r="A21" s="12" t="s">
        <v>56</v>
      </c>
      <c r="B21" s="13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5">
        <v>8</v>
      </c>
    </row>
    <row r="22" spans="1:8" s="2" customFormat="1" ht="47.25">
      <c r="A22" s="16"/>
      <c r="B22" s="17" t="s">
        <v>59</v>
      </c>
      <c r="C22" s="18" t="s">
        <v>58</v>
      </c>
      <c r="D22" s="19"/>
      <c r="E22" s="19"/>
      <c r="F22" s="19"/>
      <c r="G22" s="19"/>
      <c r="H22" s="78">
        <f>H23+H39+H398+H411</f>
        <v>123302.94888999999</v>
      </c>
    </row>
    <row r="23" spans="1:8" s="2" customFormat="1" ht="47.25">
      <c r="A23" s="16" t="s">
        <v>56</v>
      </c>
      <c r="B23" s="20" t="s">
        <v>5</v>
      </c>
      <c r="C23" s="18"/>
      <c r="D23" s="20"/>
      <c r="E23" s="20"/>
      <c r="F23" s="20"/>
      <c r="G23" s="20"/>
      <c r="H23" s="78">
        <f>H24</f>
        <v>919.877</v>
      </c>
    </row>
    <row r="24" spans="1:8" ht="15.75">
      <c r="A24" s="21" t="s">
        <v>6</v>
      </c>
      <c r="B24" s="22" t="s">
        <v>7</v>
      </c>
      <c r="C24" s="23"/>
      <c r="D24" s="23" t="s">
        <v>8</v>
      </c>
      <c r="E24" s="24"/>
      <c r="F24" s="24"/>
      <c r="G24" s="24"/>
      <c r="H24" s="79">
        <f>H25</f>
        <v>919.877</v>
      </c>
    </row>
    <row r="25" spans="1:9" ht="38.25">
      <c r="A25" s="25"/>
      <c r="B25" s="26" t="s">
        <v>279</v>
      </c>
      <c r="C25" s="27"/>
      <c r="D25" s="27" t="s">
        <v>8</v>
      </c>
      <c r="E25" s="27" t="s">
        <v>280</v>
      </c>
      <c r="F25" s="28"/>
      <c r="G25" s="28"/>
      <c r="H25" s="80">
        <f>H26</f>
        <v>919.877</v>
      </c>
      <c r="I25" s="85"/>
    </row>
    <row r="26" spans="1:9" ht="41.25" customHeight="1">
      <c r="A26" s="29"/>
      <c r="B26" s="30" t="s">
        <v>268</v>
      </c>
      <c r="C26" s="31"/>
      <c r="D26" s="31" t="s">
        <v>8</v>
      </c>
      <c r="E26" s="31" t="s">
        <v>280</v>
      </c>
      <c r="F26" s="31" t="s">
        <v>269</v>
      </c>
      <c r="G26" s="32"/>
      <c r="H26" s="81">
        <f>H27+H34</f>
        <v>919.877</v>
      </c>
      <c r="I26" s="86"/>
    </row>
    <row r="27" spans="1:8" ht="25.5">
      <c r="A27" s="33"/>
      <c r="B27" s="34" t="s">
        <v>270</v>
      </c>
      <c r="C27" s="35"/>
      <c r="D27" s="35" t="s">
        <v>8</v>
      </c>
      <c r="E27" s="35" t="s">
        <v>280</v>
      </c>
      <c r="F27" s="35" t="s">
        <v>271</v>
      </c>
      <c r="G27" s="36"/>
      <c r="H27" s="82">
        <f aca="true" t="shared" si="0" ref="H27:H35">H28</f>
        <v>100</v>
      </c>
    </row>
    <row r="28" spans="1:8" ht="12.75">
      <c r="A28" s="33"/>
      <c r="B28" s="34" t="s">
        <v>272</v>
      </c>
      <c r="C28" s="35"/>
      <c r="D28" s="35" t="s">
        <v>8</v>
      </c>
      <c r="E28" s="35" t="s">
        <v>280</v>
      </c>
      <c r="F28" s="35" t="s">
        <v>273</v>
      </c>
      <c r="G28" s="36"/>
      <c r="H28" s="82">
        <f t="shared" si="0"/>
        <v>100</v>
      </c>
    </row>
    <row r="29" spans="1:8" ht="12.75">
      <c r="A29" s="33"/>
      <c r="B29" s="34" t="s">
        <v>274</v>
      </c>
      <c r="C29" s="35"/>
      <c r="D29" s="35" t="s">
        <v>8</v>
      </c>
      <c r="E29" s="35" t="s">
        <v>280</v>
      </c>
      <c r="F29" s="35" t="s">
        <v>275</v>
      </c>
      <c r="G29" s="36"/>
      <c r="H29" s="82">
        <f>H31+H33</f>
        <v>100</v>
      </c>
    </row>
    <row r="30" spans="1:8" ht="25.5">
      <c r="A30" s="33"/>
      <c r="B30" s="37" t="s">
        <v>76</v>
      </c>
      <c r="C30" s="35"/>
      <c r="D30" s="35" t="s">
        <v>8</v>
      </c>
      <c r="E30" s="35" t="s">
        <v>280</v>
      </c>
      <c r="F30" s="35" t="s">
        <v>275</v>
      </c>
      <c r="G30" s="36">
        <v>200</v>
      </c>
      <c r="H30" s="82">
        <f>H31</f>
        <v>99</v>
      </c>
    </row>
    <row r="31" spans="1:8" ht="25.5">
      <c r="A31" s="33"/>
      <c r="B31" s="34" t="s">
        <v>77</v>
      </c>
      <c r="C31" s="35"/>
      <c r="D31" s="35" t="s">
        <v>8</v>
      </c>
      <c r="E31" s="35" t="s">
        <v>280</v>
      </c>
      <c r="F31" s="35" t="s">
        <v>275</v>
      </c>
      <c r="G31" s="35" t="s">
        <v>78</v>
      </c>
      <c r="H31" s="83">
        <v>99</v>
      </c>
    </row>
    <row r="32" spans="1:8" ht="12.75">
      <c r="A32" s="33"/>
      <c r="B32" s="34" t="s">
        <v>127</v>
      </c>
      <c r="C32" s="35"/>
      <c r="D32" s="35" t="s">
        <v>8</v>
      </c>
      <c r="E32" s="35" t="s">
        <v>280</v>
      </c>
      <c r="F32" s="35" t="s">
        <v>275</v>
      </c>
      <c r="G32" s="35" t="s">
        <v>128</v>
      </c>
      <c r="H32" s="83">
        <f>H33</f>
        <v>1</v>
      </c>
    </row>
    <row r="33" spans="1:8" ht="12.75">
      <c r="A33" s="33"/>
      <c r="B33" s="34" t="s">
        <v>129</v>
      </c>
      <c r="C33" s="35"/>
      <c r="D33" s="35" t="s">
        <v>8</v>
      </c>
      <c r="E33" s="35" t="s">
        <v>280</v>
      </c>
      <c r="F33" s="35" t="s">
        <v>275</v>
      </c>
      <c r="G33" s="35" t="s">
        <v>130</v>
      </c>
      <c r="H33" s="83">
        <v>1</v>
      </c>
    </row>
    <row r="34" spans="1:8" ht="25.5" customHeight="1">
      <c r="A34" s="33"/>
      <c r="B34" s="34" t="s">
        <v>296</v>
      </c>
      <c r="C34" s="35"/>
      <c r="D34" s="35" t="s">
        <v>8</v>
      </c>
      <c r="E34" s="35" t="s">
        <v>280</v>
      </c>
      <c r="F34" s="35" t="s">
        <v>297</v>
      </c>
      <c r="G34" s="35"/>
      <c r="H34" s="83">
        <f t="shared" si="0"/>
        <v>819.877</v>
      </c>
    </row>
    <row r="35" spans="1:8" ht="12.75">
      <c r="A35" s="33"/>
      <c r="B35" s="34" t="s">
        <v>272</v>
      </c>
      <c r="C35" s="35"/>
      <c r="D35" s="35" t="s">
        <v>8</v>
      </c>
      <c r="E35" s="35" t="s">
        <v>280</v>
      </c>
      <c r="F35" s="35" t="s">
        <v>298</v>
      </c>
      <c r="G35" s="36"/>
      <c r="H35" s="82">
        <f t="shared" si="0"/>
        <v>819.877</v>
      </c>
    </row>
    <row r="36" spans="1:8" ht="25.5">
      <c r="A36" s="33"/>
      <c r="B36" s="34" t="s">
        <v>299</v>
      </c>
      <c r="C36" s="35"/>
      <c r="D36" s="35" t="s">
        <v>8</v>
      </c>
      <c r="E36" s="35" t="s">
        <v>280</v>
      </c>
      <c r="F36" s="35" t="s">
        <v>300</v>
      </c>
      <c r="G36" s="36"/>
      <c r="H36" s="82">
        <f>H38</f>
        <v>819.877</v>
      </c>
    </row>
    <row r="37" spans="1:8" ht="53.25" customHeight="1">
      <c r="A37" s="33"/>
      <c r="B37" s="34" t="s">
        <v>122</v>
      </c>
      <c r="C37" s="35"/>
      <c r="D37" s="35" t="s">
        <v>8</v>
      </c>
      <c r="E37" s="35" t="s">
        <v>280</v>
      </c>
      <c r="F37" s="35" t="s">
        <v>300</v>
      </c>
      <c r="G37" s="36">
        <v>100</v>
      </c>
      <c r="H37" s="82">
        <f>H38</f>
        <v>819.877</v>
      </c>
    </row>
    <row r="38" spans="1:8" ht="25.5" customHeight="1">
      <c r="A38" s="33"/>
      <c r="B38" s="34" t="s">
        <v>276</v>
      </c>
      <c r="C38" s="35"/>
      <c r="D38" s="35" t="s">
        <v>8</v>
      </c>
      <c r="E38" s="35" t="s">
        <v>280</v>
      </c>
      <c r="F38" s="35" t="s">
        <v>300</v>
      </c>
      <c r="G38" s="35" t="s">
        <v>277</v>
      </c>
      <c r="H38" s="83">
        <v>819.877</v>
      </c>
    </row>
    <row r="39" spans="1:8" ht="47.25">
      <c r="A39" s="16" t="s">
        <v>57</v>
      </c>
      <c r="B39" s="17" t="s">
        <v>59</v>
      </c>
      <c r="C39" s="18"/>
      <c r="D39" s="20"/>
      <c r="E39" s="20"/>
      <c r="F39" s="20"/>
      <c r="G39" s="20"/>
      <c r="H39" s="84">
        <f>H40+H101+H111+H146+H177+H330+H337+H345+H383+H390</f>
        <v>106961.77689</v>
      </c>
    </row>
    <row r="40" spans="1:8" ht="15.75">
      <c r="A40" s="21" t="s">
        <v>9</v>
      </c>
      <c r="B40" s="22" t="s">
        <v>7</v>
      </c>
      <c r="C40" s="23"/>
      <c r="D40" s="23" t="s">
        <v>8</v>
      </c>
      <c r="E40" s="24"/>
      <c r="F40" s="24"/>
      <c r="G40" s="24"/>
      <c r="H40" s="79">
        <f>H41+H71+H78+H85</f>
        <v>21369.190499999997</v>
      </c>
    </row>
    <row r="41" spans="1:9" ht="38.25" customHeight="1">
      <c r="A41" s="25"/>
      <c r="B41" s="26" t="s">
        <v>10</v>
      </c>
      <c r="C41" s="28"/>
      <c r="D41" s="28" t="s">
        <v>8</v>
      </c>
      <c r="E41" s="28" t="s">
        <v>278</v>
      </c>
      <c r="F41" s="28" t="s">
        <v>83</v>
      </c>
      <c r="G41" s="28" t="s">
        <v>83</v>
      </c>
      <c r="H41" s="80">
        <f>H42+H47</f>
        <v>19682.1985</v>
      </c>
      <c r="I41" s="85"/>
    </row>
    <row r="42" spans="1:9" ht="52.5" customHeight="1">
      <c r="A42" s="233"/>
      <c r="B42" s="235" t="s">
        <v>495</v>
      </c>
      <c r="C42" s="234"/>
      <c r="D42" s="32" t="s">
        <v>8</v>
      </c>
      <c r="E42" s="32" t="s">
        <v>278</v>
      </c>
      <c r="F42" s="237" t="s">
        <v>500</v>
      </c>
      <c r="G42" s="234"/>
      <c r="H42" s="240">
        <f>H43</f>
        <v>130</v>
      </c>
      <c r="I42" s="85"/>
    </row>
    <row r="43" spans="1:9" ht="102" customHeight="1">
      <c r="A43" s="233"/>
      <c r="B43" s="236" t="s">
        <v>496</v>
      </c>
      <c r="C43" s="234"/>
      <c r="D43" s="36" t="s">
        <v>8</v>
      </c>
      <c r="E43" s="36" t="s">
        <v>278</v>
      </c>
      <c r="F43" s="238" t="s">
        <v>499</v>
      </c>
      <c r="G43" s="234"/>
      <c r="H43" s="239">
        <f>H44</f>
        <v>130</v>
      </c>
      <c r="I43" s="85"/>
    </row>
    <row r="44" spans="1:9" ht="75" customHeight="1">
      <c r="A44" s="233"/>
      <c r="B44" s="236" t="s">
        <v>497</v>
      </c>
      <c r="C44" s="234"/>
      <c r="D44" s="36" t="s">
        <v>8</v>
      </c>
      <c r="E44" s="36" t="s">
        <v>278</v>
      </c>
      <c r="F44" s="238" t="s">
        <v>498</v>
      </c>
      <c r="G44" s="234"/>
      <c r="H44" s="239">
        <f>H45</f>
        <v>130</v>
      </c>
      <c r="I44" s="85"/>
    </row>
    <row r="45" spans="1:9" ht="27" customHeight="1">
      <c r="A45" s="233"/>
      <c r="B45" s="39" t="s">
        <v>76</v>
      </c>
      <c r="C45" s="234"/>
      <c r="D45" s="36" t="s">
        <v>8</v>
      </c>
      <c r="E45" s="36" t="s">
        <v>278</v>
      </c>
      <c r="F45" s="238" t="s">
        <v>498</v>
      </c>
      <c r="G45" s="238">
        <v>200</v>
      </c>
      <c r="H45" s="239">
        <f>H46</f>
        <v>130</v>
      </c>
      <c r="I45" s="85"/>
    </row>
    <row r="46" spans="1:9" ht="27" customHeight="1">
      <c r="A46" s="233"/>
      <c r="B46" s="34" t="s">
        <v>77</v>
      </c>
      <c r="C46" s="234"/>
      <c r="D46" s="36" t="s">
        <v>8</v>
      </c>
      <c r="E46" s="36" t="s">
        <v>278</v>
      </c>
      <c r="F46" s="238" t="s">
        <v>498</v>
      </c>
      <c r="G46" s="238">
        <v>240</v>
      </c>
      <c r="H46" s="239">
        <v>130</v>
      </c>
      <c r="I46" s="85"/>
    </row>
    <row r="47" spans="1:8" ht="41.25" customHeight="1">
      <c r="A47" s="29"/>
      <c r="B47" s="30" t="s">
        <v>268</v>
      </c>
      <c r="C47" s="32"/>
      <c r="D47" s="32" t="s">
        <v>8</v>
      </c>
      <c r="E47" s="32" t="s">
        <v>278</v>
      </c>
      <c r="F47" s="31" t="s">
        <v>269</v>
      </c>
      <c r="G47" s="32" t="s">
        <v>83</v>
      </c>
      <c r="H47" s="81">
        <f>H48+H66</f>
        <v>19552.1985</v>
      </c>
    </row>
    <row r="48" spans="1:8" ht="26.25">
      <c r="A48" s="29"/>
      <c r="B48" s="34" t="s">
        <v>270</v>
      </c>
      <c r="C48" s="35"/>
      <c r="D48" s="35" t="s">
        <v>8</v>
      </c>
      <c r="E48" s="35" t="s">
        <v>278</v>
      </c>
      <c r="F48" s="35" t="s">
        <v>271</v>
      </c>
      <c r="G48" s="36"/>
      <c r="H48" s="82">
        <f>H49</f>
        <v>17797.4555</v>
      </c>
    </row>
    <row r="49" spans="1:8" ht="13.5">
      <c r="A49" s="29"/>
      <c r="B49" s="34" t="s">
        <v>272</v>
      </c>
      <c r="C49" s="35"/>
      <c r="D49" s="35" t="s">
        <v>8</v>
      </c>
      <c r="E49" s="35" t="s">
        <v>278</v>
      </c>
      <c r="F49" s="35" t="s">
        <v>273</v>
      </c>
      <c r="G49" s="36"/>
      <c r="H49" s="82">
        <f>H50+H65+H59+H62</f>
        <v>17797.4555</v>
      </c>
    </row>
    <row r="50" spans="1:8" ht="12.75">
      <c r="A50" s="33"/>
      <c r="B50" s="34" t="s">
        <v>274</v>
      </c>
      <c r="C50" s="36"/>
      <c r="D50" s="36" t="s">
        <v>8</v>
      </c>
      <c r="E50" s="36" t="s">
        <v>278</v>
      </c>
      <c r="F50" s="35" t="s">
        <v>275</v>
      </c>
      <c r="G50" s="36" t="s">
        <v>83</v>
      </c>
      <c r="H50" s="82">
        <f>H52+H54+H56</f>
        <v>17462.3155</v>
      </c>
    </row>
    <row r="51" spans="1:8" ht="51.75" customHeight="1">
      <c r="A51" s="33"/>
      <c r="B51" s="34" t="s">
        <v>122</v>
      </c>
      <c r="C51" s="36"/>
      <c r="D51" s="35" t="s">
        <v>8</v>
      </c>
      <c r="E51" s="36" t="s">
        <v>278</v>
      </c>
      <c r="F51" s="35" t="s">
        <v>275</v>
      </c>
      <c r="G51" s="36">
        <v>100</v>
      </c>
      <c r="H51" s="82">
        <f>H52</f>
        <v>14143.554</v>
      </c>
    </row>
    <row r="52" spans="1:8" ht="25.5" customHeight="1">
      <c r="A52" s="33"/>
      <c r="B52" s="34" t="s">
        <v>276</v>
      </c>
      <c r="C52" s="36"/>
      <c r="D52" s="36" t="s">
        <v>8</v>
      </c>
      <c r="E52" s="36" t="s">
        <v>278</v>
      </c>
      <c r="F52" s="35" t="s">
        <v>275</v>
      </c>
      <c r="G52" s="36">
        <v>120</v>
      </c>
      <c r="H52" s="83">
        <f>14644.554-385-116</f>
        <v>14143.554</v>
      </c>
    </row>
    <row r="53" spans="1:8" ht="25.5" customHeight="1">
      <c r="A53" s="33"/>
      <c r="B53" s="34" t="s">
        <v>76</v>
      </c>
      <c r="C53" s="36"/>
      <c r="D53" s="35" t="s">
        <v>8</v>
      </c>
      <c r="E53" s="36" t="s">
        <v>278</v>
      </c>
      <c r="F53" s="35" t="s">
        <v>275</v>
      </c>
      <c r="G53" s="36">
        <v>200</v>
      </c>
      <c r="H53" s="83">
        <f aca="true" t="shared" si="1" ref="H53:H58">H54</f>
        <v>3118.7615</v>
      </c>
    </row>
    <row r="54" spans="1:8" ht="25.5">
      <c r="A54" s="33"/>
      <c r="B54" s="34" t="s">
        <v>77</v>
      </c>
      <c r="C54" s="35"/>
      <c r="D54" s="35" t="s">
        <v>8</v>
      </c>
      <c r="E54" s="36" t="s">
        <v>278</v>
      </c>
      <c r="F54" s="35" t="s">
        <v>275</v>
      </c>
      <c r="G54" s="35" t="s">
        <v>78</v>
      </c>
      <c r="H54" s="83">
        <f>3598.1715+60-25-61-49-50-176+200-200-25.41-153</f>
        <v>3118.7615</v>
      </c>
    </row>
    <row r="55" spans="1:8" ht="12.75">
      <c r="A55" s="33"/>
      <c r="B55" s="34" t="s">
        <v>127</v>
      </c>
      <c r="C55" s="35"/>
      <c r="D55" s="35" t="s">
        <v>8</v>
      </c>
      <c r="E55" s="36" t="s">
        <v>278</v>
      </c>
      <c r="F55" s="35" t="s">
        <v>275</v>
      </c>
      <c r="G55" s="35" t="s">
        <v>128</v>
      </c>
      <c r="H55" s="83">
        <f t="shared" si="1"/>
        <v>200</v>
      </c>
    </row>
    <row r="56" spans="1:8" ht="12.75">
      <c r="A56" s="33"/>
      <c r="B56" s="34" t="s">
        <v>129</v>
      </c>
      <c r="C56" s="35"/>
      <c r="D56" s="35" t="s">
        <v>8</v>
      </c>
      <c r="E56" s="36" t="s">
        <v>278</v>
      </c>
      <c r="F56" s="35" t="s">
        <v>275</v>
      </c>
      <c r="G56" s="35" t="s">
        <v>130</v>
      </c>
      <c r="H56" s="83">
        <v>200</v>
      </c>
    </row>
    <row r="57" spans="1:8" ht="38.25">
      <c r="A57" s="33"/>
      <c r="B57" s="38" t="s">
        <v>281</v>
      </c>
      <c r="C57" s="35"/>
      <c r="D57" s="35" t="s">
        <v>8</v>
      </c>
      <c r="E57" s="36" t="s">
        <v>278</v>
      </c>
      <c r="F57" s="35" t="s">
        <v>282</v>
      </c>
      <c r="G57" s="35"/>
      <c r="H57" s="83">
        <f>H59</f>
        <v>309.7</v>
      </c>
    </row>
    <row r="58" spans="1:8" ht="12.75">
      <c r="A58" s="33"/>
      <c r="B58" s="39" t="s">
        <v>283</v>
      </c>
      <c r="C58" s="35"/>
      <c r="D58" s="35" t="s">
        <v>8</v>
      </c>
      <c r="E58" s="36" t="s">
        <v>278</v>
      </c>
      <c r="F58" s="35" t="s">
        <v>282</v>
      </c>
      <c r="G58" s="35" t="s">
        <v>284</v>
      </c>
      <c r="H58" s="83">
        <f t="shared" si="1"/>
        <v>309.7</v>
      </c>
    </row>
    <row r="59" spans="1:8" ht="12.75">
      <c r="A59" s="33"/>
      <c r="B59" s="38" t="s">
        <v>285</v>
      </c>
      <c r="C59" s="35"/>
      <c r="D59" s="35" t="s">
        <v>8</v>
      </c>
      <c r="E59" s="36" t="s">
        <v>278</v>
      </c>
      <c r="F59" s="35" t="s">
        <v>282</v>
      </c>
      <c r="G59" s="35" t="s">
        <v>286</v>
      </c>
      <c r="H59" s="83">
        <v>309.7</v>
      </c>
    </row>
    <row r="60" spans="1:8" ht="63.75" hidden="1">
      <c r="A60" s="33"/>
      <c r="B60" s="38" t="s">
        <v>287</v>
      </c>
      <c r="C60" s="35"/>
      <c r="D60" s="35" t="s">
        <v>8</v>
      </c>
      <c r="E60" s="36" t="s">
        <v>278</v>
      </c>
      <c r="F60" s="35" t="s">
        <v>288</v>
      </c>
      <c r="G60" s="35"/>
      <c r="H60" s="83">
        <f>H62</f>
        <v>0</v>
      </c>
    </row>
    <row r="61" spans="1:8" ht="12.75" hidden="1">
      <c r="A61" s="33"/>
      <c r="B61" s="39" t="s">
        <v>283</v>
      </c>
      <c r="C61" s="35"/>
      <c r="D61" s="35" t="s">
        <v>8</v>
      </c>
      <c r="E61" s="36" t="s">
        <v>278</v>
      </c>
      <c r="F61" s="35" t="s">
        <v>288</v>
      </c>
      <c r="G61" s="35" t="s">
        <v>284</v>
      </c>
      <c r="H61" s="83">
        <f aca="true" t="shared" si="2" ref="H61:H67">H62</f>
        <v>0</v>
      </c>
    </row>
    <row r="62" spans="1:8" ht="12.75" hidden="1">
      <c r="A62" s="33"/>
      <c r="B62" s="38" t="s">
        <v>285</v>
      </c>
      <c r="C62" s="35"/>
      <c r="D62" s="35" t="s">
        <v>8</v>
      </c>
      <c r="E62" s="36" t="s">
        <v>278</v>
      </c>
      <c r="F62" s="35" t="s">
        <v>288</v>
      </c>
      <c r="G62" s="35" t="s">
        <v>286</v>
      </c>
      <c r="H62" s="83">
        <f>213+4.4-217.4</f>
        <v>0</v>
      </c>
    </row>
    <row r="63" spans="1:8" ht="38.25">
      <c r="A63" s="33"/>
      <c r="B63" s="39" t="s">
        <v>289</v>
      </c>
      <c r="C63" s="35"/>
      <c r="D63" s="35" t="s">
        <v>8</v>
      </c>
      <c r="E63" s="36" t="s">
        <v>278</v>
      </c>
      <c r="F63" s="35" t="s">
        <v>290</v>
      </c>
      <c r="G63" s="35"/>
      <c r="H63" s="83">
        <f>H65</f>
        <v>25.44</v>
      </c>
    </row>
    <row r="64" spans="1:8" ht="12.75">
      <c r="A64" s="33"/>
      <c r="B64" s="39" t="s">
        <v>283</v>
      </c>
      <c r="C64" s="35"/>
      <c r="D64" s="35" t="s">
        <v>8</v>
      </c>
      <c r="E64" s="36" t="s">
        <v>278</v>
      </c>
      <c r="F64" s="35" t="s">
        <v>290</v>
      </c>
      <c r="G64" s="35" t="s">
        <v>284</v>
      </c>
      <c r="H64" s="83">
        <f t="shared" si="2"/>
        <v>25.44</v>
      </c>
    </row>
    <row r="65" spans="1:8" ht="12.75">
      <c r="A65" s="33"/>
      <c r="B65" s="38" t="s">
        <v>285</v>
      </c>
      <c r="C65" s="35"/>
      <c r="D65" s="35" t="s">
        <v>8</v>
      </c>
      <c r="E65" s="36" t="s">
        <v>278</v>
      </c>
      <c r="F65" s="35" t="s">
        <v>290</v>
      </c>
      <c r="G65" s="35" t="s">
        <v>286</v>
      </c>
      <c r="H65" s="83">
        <v>25.44</v>
      </c>
    </row>
    <row r="66" spans="1:8" ht="38.25">
      <c r="A66" s="33"/>
      <c r="B66" s="34" t="s">
        <v>301</v>
      </c>
      <c r="C66" s="36"/>
      <c r="D66" s="36" t="s">
        <v>8</v>
      </c>
      <c r="E66" s="36" t="s">
        <v>278</v>
      </c>
      <c r="F66" s="35" t="s">
        <v>302</v>
      </c>
      <c r="G66" s="35"/>
      <c r="H66" s="82">
        <f t="shared" si="2"/>
        <v>1754.743</v>
      </c>
    </row>
    <row r="67" spans="1:8" ht="12.75">
      <c r="A67" s="33"/>
      <c r="B67" s="34" t="s">
        <v>272</v>
      </c>
      <c r="C67" s="35"/>
      <c r="D67" s="35" t="s">
        <v>8</v>
      </c>
      <c r="E67" s="35" t="s">
        <v>278</v>
      </c>
      <c r="F67" s="35" t="s">
        <v>303</v>
      </c>
      <c r="G67" s="35"/>
      <c r="H67" s="82">
        <f t="shared" si="2"/>
        <v>1754.743</v>
      </c>
    </row>
    <row r="68" spans="1:8" ht="12.75">
      <c r="A68" s="33"/>
      <c r="B68" s="34" t="s">
        <v>304</v>
      </c>
      <c r="C68" s="35"/>
      <c r="D68" s="36" t="s">
        <v>8</v>
      </c>
      <c r="E68" s="36" t="s">
        <v>278</v>
      </c>
      <c r="F68" s="35" t="s">
        <v>305</v>
      </c>
      <c r="G68" s="35"/>
      <c r="H68" s="82">
        <f>H70</f>
        <v>1754.743</v>
      </c>
    </row>
    <row r="69" spans="1:8" ht="51" customHeight="1">
      <c r="A69" s="33"/>
      <c r="B69" s="34" t="s">
        <v>122</v>
      </c>
      <c r="C69" s="35"/>
      <c r="D69" s="36" t="s">
        <v>8</v>
      </c>
      <c r="E69" s="36" t="s">
        <v>278</v>
      </c>
      <c r="F69" s="35" t="s">
        <v>305</v>
      </c>
      <c r="G69" s="35" t="s">
        <v>123</v>
      </c>
      <c r="H69" s="82">
        <f aca="true" t="shared" si="3" ref="H69:H74">H70</f>
        <v>1754.743</v>
      </c>
    </row>
    <row r="70" spans="1:8" ht="25.5" customHeight="1">
      <c r="A70" s="33"/>
      <c r="B70" s="34" t="s">
        <v>276</v>
      </c>
      <c r="C70" s="36"/>
      <c r="D70" s="36" t="s">
        <v>8</v>
      </c>
      <c r="E70" s="36" t="s">
        <v>278</v>
      </c>
      <c r="F70" s="35" t="s">
        <v>305</v>
      </c>
      <c r="G70" s="35" t="s">
        <v>277</v>
      </c>
      <c r="H70" s="83">
        <f>1253.743+385+116</f>
        <v>1754.743</v>
      </c>
    </row>
    <row r="71" spans="1:8" ht="25.5" customHeight="1">
      <c r="A71" s="25"/>
      <c r="B71" s="26" t="s">
        <v>293</v>
      </c>
      <c r="C71" s="28"/>
      <c r="D71" s="28" t="s">
        <v>8</v>
      </c>
      <c r="E71" s="27" t="s">
        <v>294</v>
      </c>
      <c r="F71" s="28" t="s">
        <v>83</v>
      </c>
      <c r="G71" s="28" t="s">
        <v>83</v>
      </c>
      <c r="H71" s="80">
        <f t="shared" si="3"/>
        <v>225.992</v>
      </c>
    </row>
    <row r="72" spans="1:8" ht="39.75" customHeight="1">
      <c r="A72" s="33"/>
      <c r="B72" s="30" t="s">
        <v>268</v>
      </c>
      <c r="C72" s="32"/>
      <c r="D72" s="32" t="s">
        <v>8</v>
      </c>
      <c r="E72" s="31" t="s">
        <v>294</v>
      </c>
      <c r="F72" s="31" t="s">
        <v>269</v>
      </c>
      <c r="G72" s="32" t="s">
        <v>83</v>
      </c>
      <c r="H72" s="81">
        <f t="shared" si="3"/>
        <v>225.992</v>
      </c>
    </row>
    <row r="73" spans="1:8" ht="26.25">
      <c r="A73" s="33"/>
      <c r="B73" s="34" t="s">
        <v>270</v>
      </c>
      <c r="C73" s="35"/>
      <c r="D73" s="35" t="s">
        <v>8</v>
      </c>
      <c r="E73" s="35" t="s">
        <v>294</v>
      </c>
      <c r="F73" s="35" t="s">
        <v>271</v>
      </c>
      <c r="G73" s="32"/>
      <c r="H73" s="81">
        <f t="shared" si="3"/>
        <v>225.992</v>
      </c>
    </row>
    <row r="74" spans="1:8" ht="13.5">
      <c r="A74" s="33"/>
      <c r="B74" s="34" t="s">
        <v>272</v>
      </c>
      <c r="C74" s="35"/>
      <c r="D74" s="35" t="s">
        <v>8</v>
      </c>
      <c r="E74" s="35" t="s">
        <v>294</v>
      </c>
      <c r="F74" s="35" t="s">
        <v>273</v>
      </c>
      <c r="G74" s="32"/>
      <c r="H74" s="81">
        <f t="shared" si="3"/>
        <v>225.992</v>
      </c>
    </row>
    <row r="75" spans="1:8" ht="38.25">
      <c r="A75" s="33"/>
      <c r="B75" s="38" t="s">
        <v>291</v>
      </c>
      <c r="C75" s="36"/>
      <c r="D75" s="36" t="s">
        <v>8</v>
      </c>
      <c r="E75" s="35" t="s">
        <v>294</v>
      </c>
      <c r="F75" s="35" t="s">
        <v>292</v>
      </c>
      <c r="G75" s="40" t="s">
        <v>54</v>
      </c>
      <c r="H75" s="82">
        <f>H77</f>
        <v>225.992</v>
      </c>
    </row>
    <row r="76" spans="1:8" ht="12.75">
      <c r="A76" s="33"/>
      <c r="B76" s="38" t="s">
        <v>283</v>
      </c>
      <c r="C76" s="36"/>
      <c r="D76" s="36" t="s">
        <v>8</v>
      </c>
      <c r="E76" s="35" t="s">
        <v>294</v>
      </c>
      <c r="F76" s="35" t="s">
        <v>292</v>
      </c>
      <c r="G76" s="40">
        <v>500</v>
      </c>
      <c r="H76" s="82">
        <f aca="true" t="shared" si="4" ref="H76:H81">H77</f>
        <v>225.992</v>
      </c>
    </row>
    <row r="77" spans="1:8" ht="12.75">
      <c r="A77" s="33"/>
      <c r="B77" s="38" t="s">
        <v>285</v>
      </c>
      <c r="C77" s="36"/>
      <c r="D77" s="36" t="s">
        <v>8</v>
      </c>
      <c r="E77" s="35" t="s">
        <v>294</v>
      </c>
      <c r="F77" s="35" t="s">
        <v>292</v>
      </c>
      <c r="G77" s="41" t="s">
        <v>286</v>
      </c>
      <c r="H77" s="83">
        <v>225.992</v>
      </c>
    </row>
    <row r="78" spans="1:8" ht="12.75">
      <c r="A78" s="42"/>
      <c r="B78" s="26" t="s">
        <v>336</v>
      </c>
      <c r="C78" s="28"/>
      <c r="D78" s="28" t="s">
        <v>8</v>
      </c>
      <c r="E78" s="27" t="s">
        <v>337</v>
      </c>
      <c r="F78" s="27"/>
      <c r="G78" s="28"/>
      <c r="H78" s="80">
        <f t="shared" si="4"/>
        <v>100</v>
      </c>
    </row>
    <row r="79" spans="1:8" ht="39.75" customHeight="1">
      <c r="A79" s="29"/>
      <c r="B79" s="43" t="s">
        <v>320</v>
      </c>
      <c r="C79" s="44"/>
      <c r="D79" s="44" t="s">
        <v>8</v>
      </c>
      <c r="E79" s="44" t="s">
        <v>337</v>
      </c>
      <c r="F79" s="44" t="s">
        <v>321</v>
      </c>
      <c r="G79" s="31"/>
      <c r="H79" s="81">
        <f t="shared" si="4"/>
        <v>100</v>
      </c>
    </row>
    <row r="80" spans="1:8" ht="13.5">
      <c r="A80" s="29"/>
      <c r="B80" s="34" t="s">
        <v>272</v>
      </c>
      <c r="C80" s="44"/>
      <c r="D80" s="35" t="s">
        <v>8</v>
      </c>
      <c r="E80" s="35" t="s">
        <v>337</v>
      </c>
      <c r="F80" s="35" t="s">
        <v>322</v>
      </c>
      <c r="G80" s="31"/>
      <c r="H80" s="82">
        <f t="shared" si="4"/>
        <v>100</v>
      </c>
    </row>
    <row r="81" spans="1:8" ht="13.5">
      <c r="A81" s="29"/>
      <c r="B81" s="34" t="s">
        <v>272</v>
      </c>
      <c r="C81" s="44"/>
      <c r="D81" s="35" t="s">
        <v>8</v>
      </c>
      <c r="E81" s="35" t="s">
        <v>337</v>
      </c>
      <c r="F81" s="35" t="s">
        <v>323</v>
      </c>
      <c r="G81" s="31"/>
      <c r="H81" s="82">
        <f t="shared" si="4"/>
        <v>100</v>
      </c>
    </row>
    <row r="82" spans="1:8" ht="25.5" customHeight="1">
      <c r="A82" s="33"/>
      <c r="B82" s="34" t="s">
        <v>332</v>
      </c>
      <c r="C82" s="35"/>
      <c r="D82" s="35" t="s">
        <v>8</v>
      </c>
      <c r="E82" s="35" t="s">
        <v>337</v>
      </c>
      <c r="F82" s="35" t="s">
        <v>333</v>
      </c>
      <c r="G82" s="35"/>
      <c r="H82" s="83">
        <f>H84</f>
        <v>100</v>
      </c>
    </row>
    <row r="83" spans="1:8" ht="14.25" customHeight="1">
      <c r="A83" s="33"/>
      <c r="B83" s="34" t="s">
        <v>127</v>
      </c>
      <c r="C83" s="35"/>
      <c r="D83" s="35" t="s">
        <v>8</v>
      </c>
      <c r="E83" s="35" t="s">
        <v>337</v>
      </c>
      <c r="F83" s="35" t="s">
        <v>333</v>
      </c>
      <c r="G83" s="35" t="s">
        <v>128</v>
      </c>
      <c r="H83" s="83">
        <f aca="true" t="shared" si="5" ref="H83:H88">H84</f>
        <v>100</v>
      </c>
    </row>
    <row r="84" spans="1:8" ht="12.75">
      <c r="A84" s="33"/>
      <c r="B84" s="34" t="s">
        <v>334</v>
      </c>
      <c r="C84" s="35"/>
      <c r="D84" s="35" t="s">
        <v>8</v>
      </c>
      <c r="E84" s="35" t="s">
        <v>337</v>
      </c>
      <c r="F84" s="35" t="s">
        <v>333</v>
      </c>
      <c r="G84" s="35" t="s">
        <v>335</v>
      </c>
      <c r="H84" s="83">
        <v>100</v>
      </c>
    </row>
    <row r="85" spans="1:8" ht="12.75">
      <c r="A85" s="42"/>
      <c r="B85" s="26" t="s">
        <v>239</v>
      </c>
      <c r="C85" s="28"/>
      <c r="D85" s="28" t="s">
        <v>8</v>
      </c>
      <c r="E85" s="45" t="s">
        <v>240</v>
      </c>
      <c r="F85" s="27"/>
      <c r="G85" s="28"/>
      <c r="H85" s="80">
        <f>H86+H92</f>
        <v>1361</v>
      </c>
    </row>
    <row r="86" spans="1:8" ht="54" customHeight="1">
      <c r="A86" s="46"/>
      <c r="B86" s="47" t="s">
        <v>155</v>
      </c>
      <c r="C86" s="44"/>
      <c r="D86" s="44" t="s">
        <v>8</v>
      </c>
      <c r="E86" s="31" t="s">
        <v>240</v>
      </c>
      <c r="F86" s="44" t="s">
        <v>232</v>
      </c>
      <c r="G86" s="32"/>
      <c r="H86" s="81">
        <f t="shared" si="5"/>
        <v>1033</v>
      </c>
    </row>
    <row r="87" spans="1:8" ht="26.25">
      <c r="A87" s="46"/>
      <c r="B87" s="34" t="s">
        <v>233</v>
      </c>
      <c r="C87" s="35"/>
      <c r="D87" s="35" t="s">
        <v>8</v>
      </c>
      <c r="E87" s="35" t="s">
        <v>240</v>
      </c>
      <c r="F87" s="41" t="s">
        <v>234</v>
      </c>
      <c r="G87" s="32"/>
      <c r="H87" s="82">
        <f t="shared" si="5"/>
        <v>1033</v>
      </c>
    </row>
    <row r="88" spans="1:8" ht="39">
      <c r="A88" s="46"/>
      <c r="B88" s="34" t="s">
        <v>235</v>
      </c>
      <c r="C88" s="35"/>
      <c r="D88" s="35" t="s">
        <v>8</v>
      </c>
      <c r="E88" s="35" t="s">
        <v>240</v>
      </c>
      <c r="F88" s="41" t="s">
        <v>236</v>
      </c>
      <c r="G88" s="32"/>
      <c r="H88" s="82">
        <f t="shared" si="5"/>
        <v>1033</v>
      </c>
    </row>
    <row r="89" spans="1:8" ht="38.25">
      <c r="A89" s="46"/>
      <c r="B89" s="39" t="s">
        <v>237</v>
      </c>
      <c r="C89" s="35"/>
      <c r="D89" s="35" t="s">
        <v>8</v>
      </c>
      <c r="E89" s="35" t="s">
        <v>240</v>
      </c>
      <c r="F89" s="41" t="s">
        <v>238</v>
      </c>
      <c r="G89" s="48"/>
      <c r="H89" s="82">
        <f>H91</f>
        <v>1033</v>
      </c>
    </row>
    <row r="90" spans="1:8" ht="25.5">
      <c r="A90" s="46"/>
      <c r="B90" s="39" t="s">
        <v>76</v>
      </c>
      <c r="C90" s="35"/>
      <c r="D90" s="35" t="s">
        <v>8</v>
      </c>
      <c r="E90" s="35" t="s">
        <v>240</v>
      </c>
      <c r="F90" s="41" t="s">
        <v>238</v>
      </c>
      <c r="G90" s="36">
        <v>200</v>
      </c>
      <c r="H90" s="82">
        <f>H91</f>
        <v>1033</v>
      </c>
    </row>
    <row r="91" spans="1:8" ht="25.5">
      <c r="A91" s="46"/>
      <c r="B91" s="34" t="s">
        <v>77</v>
      </c>
      <c r="C91" s="35"/>
      <c r="D91" s="35" t="s">
        <v>8</v>
      </c>
      <c r="E91" s="35" t="s">
        <v>240</v>
      </c>
      <c r="F91" s="41" t="s">
        <v>238</v>
      </c>
      <c r="G91" s="35" t="s">
        <v>78</v>
      </c>
      <c r="H91" s="82">
        <f>730+303</f>
        <v>1033</v>
      </c>
    </row>
    <row r="92" spans="1:8" ht="27">
      <c r="A92" s="29"/>
      <c r="B92" s="30" t="s">
        <v>306</v>
      </c>
      <c r="C92" s="31"/>
      <c r="D92" s="31" t="s">
        <v>8</v>
      </c>
      <c r="E92" s="31" t="s">
        <v>240</v>
      </c>
      <c r="F92" s="32" t="s">
        <v>307</v>
      </c>
      <c r="G92" s="31"/>
      <c r="H92" s="81">
        <f>H93</f>
        <v>328</v>
      </c>
    </row>
    <row r="93" spans="1:8" ht="13.5">
      <c r="A93" s="29"/>
      <c r="B93" s="34" t="s">
        <v>272</v>
      </c>
      <c r="C93" s="31"/>
      <c r="D93" s="35" t="s">
        <v>8</v>
      </c>
      <c r="E93" s="35" t="s">
        <v>240</v>
      </c>
      <c r="F93" s="36" t="s">
        <v>308</v>
      </c>
      <c r="G93" s="31"/>
      <c r="H93" s="82">
        <f>H94</f>
        <v>328</v>
      </c>
    </row>
    <row r="94" spans="1:8" ht="13.5">
      <c r="A94" s="29"/>
      <c r="B94" s="34" t="s">
        <v>272</v>
      </c>
      <c r="C94" s="31"/>
      <c r="D94" s="35" t="s">
        <v>8</v>
      </c>
      <c r="E94" s="35" t="s">
        <v>240</v>
      </c>
      <c r="F94" s="36" t="s">
        <v>309</v>
      </c>
      <c r="G94" s="31"/>
      <c r="H94" s="82">
        <f>H95</f>
        <v>328</v>
      </c>
    </row>
    <row r="95" spans="1:8" ht="12.75" customHeight="1">
      <c r="A95" s="33"/>
      <c r="B95" s="34" t="s">
        <v>11</v>
      </c>
      <c r="C95" s="35"/>
      <c r="D95" s="35" t="s">
        <v>8</v>
      </c>
      <c r="E95" s="35" t="s">
        <v>240</v>
      </c>
      <c r="F95" s="35" t="s">
        <v>311</v>
      </c>
      <c r="G95" s="35"/>
      <c r="H95" s="83">
        <f>H97+H100+H99</f>
        <v>328</v>
      </c>
    </row>
    <row r="96" spans="1:8" ht="26.25" customHeight="1">
      <c r="A96" s="33"/>
      <c r="B96" s="34" t="s">
        <v>76</v>
      </c>
      <c r="C96" s="35"/>
      <c r="D96" s="35" t="s">
        <v>8</v>
      </c>
      <c r="E96" s="35" t="s">
        <v>240</v>
      </c>
      <c r="F96" s="35" t="s">
        <v>311</v>
      </c>
      <c r="G96" s="35" t="s">
        <v>104</v>
      </c>
      <c r="H96" s="83">
        <f>H97</f>
        <v>300</v>
      </c>
    </row>
    <row r="97" spans="1:8" ht="25.5">
      <c r="A97" s="33"/>
      <c r="B97" s="34" t="s">
        <v>77</v>
      </c>
      <c r="C97" s="35"/>
      <c r="D97" s="35" t="s">
        <v>8</v>
      </c>
      <c r="E97" s="35" t="s">
        <v>240</v>
      </c>
      <c r="F97" s="35" t="s">
        <v>311</v>
      </c>
      <c r="G97" s="35" t="s">
        <v>78</v>
      </c>
      <c r="H97" s="83">
        <v>300</v>
      </c>
    </row>
    <row r="98" spans="1:8" ht="12.75">
      <c r="A98" s="33"/>
      <c r="B98" s="34" t="s">
        <v>127</v>
      </c>
      <c r="C98" s="35"/>
      <c r="D98" s="35" t="s">
        <v>8</v>
      </c>
      <c r="E98" s="35" t="s">
        <v>240</v>
      </c>
      <c r="F98" s="35" t="s">
        <v>311</v>
      </c>
      <c r="G98" s="35" t="s">
        <v>128</v>
      </c>
      <c r="H98" s="83">
        <f>H99+H100</f>
        <v>28</v>
      </c>
    </row>
    <row r="99" spans="1:8" ht="12.75" hidden="1">
      <c r="A99" s="33"/>
      <c r="B99" s="34" t="s">
        <v>312</v>
      </c>
      <c r="C99" s="35"/>
      <c r="D99" s="35" t="s">
        <v>8</v>
      </c>
      <c r="E99" s="35" t="s">
        <v>240</v>
      </c>
      <c r="F99" s="35" t="s">
        <v>311</v>
      </c>
      <c r="G99" s="35" t="s">
        <v>313</v>
      </c>
      <c r="H99" s="83">
        <v>0</v>
      </c>
    </row>
    <row r="100" spans="1:8" ht="12.75">
      <c r="A100" s="33"/>
      <c r="B100" s="34" t="s">
        <v>129</v>
      </c>
      <c r="C100" s="35"/>
      <c r="D100" s="35" t="s">
        <v>8</v>
      </c>
      <c r="E100" s="35" t="s">
        <v>240</v>
      </c>
      <c r="F100" s="35" t="s">
        <v>311</v>
      </c>
      <c r="G100" s="35" t="s">
        <v>130</v>
      </c>
      <c r="H100" s="83">
        <v>28</v>
      </c>
    </row>
    <row r="101" spans="1:8" s="3" customFormat="1" ht="15.75" customHeight="1">
      <c r="A101" s="21" t="s">
        <v>12</v>
      </c>
      <c r="B101" s="51" t="s">
        <v>13</v>
      </c>
      <c r="C101" s="52"/>
      <c r="D101" s="52" t="s">
        <v>14</v>
      </c>
      <c r="E101" s="52"/>
      <c r="F101" s="52"/>
      <c r="G101" s="52"/>
      <c r="H101" s="87">
        <f>H102</f>
        <v>486.99999999999994</v>
      </c>
    </row>
    <row r="102" spans="1:8" ht="15" customHeight="1">
      <c r="A102" s="25"/>
      <c r="B102" s="26" t="s">
        <v>356</v>
      </c>
      <c r="C102" s="27"/>
      <c r="D102" s="27" t="s">
        <v>14</v>
      </c>
      <c r="E102" s="27" t="s">
        <v>357</v>
      </c>
      <c r="F102" s="27"/>
      <c r="G102" s="27"/>
      <c r="H102" s="80">
        <f>H103</f>
        <v>486.99999999999994</v>
      </c>
    </row>
    <row r="103" spans="1:8" ht="42" customHeight="1">
      <c r="A103" s="53"/>
      <c r="B103" s="43" t="s">
        <v>320</v>
      </c>
      <c r="C103" s="44"/>
      <c r="D103" s="44" t="s">
        <v>14</v>
      </c>
      <c r="E103" s="31" t="s">
        <v>357</v>
      </c>
      <c r="F103" s="44" t="s">
        <v>321</v>
      </c>
      <c r="G103" s="31"/>
      <c r="H103" s="81">
        <f>H104</f>
        <v>486.99999999999994</v>
      </c>
    </row>
    <row r="104" spans="1:8" ht="12.75" customHeight="1">
      <c r="A104" s="53"/>
      <c r="B104" s="34" t="s">
        <v>272</v>
      </c>
      <c r="C104" s="44"/>
      <c r="D104" s="35" t="s">
        <v>14</v>
      </c>
      <c r="E104" s="35" t="s">
        <v>357</v>
      </c>
      <c r="F104" s="35" t="s">
        <v>322</v>
      </c>
      <c r="G104" s="35"/>
      <c r="H104" s="82">
        <f>H105</f>
        <v>486.99999999999994</v>
      </c>
    </row>
    <row r="105" spans="1:8" ht="12.75" customHeight="1">
      <c r="A105" s="53"/>
      <c r="B105" s="34" t="s">
        <v>272</v>
      </c>
      <c r="C105" s="44"/>
      <c r="D105" s="35" t="s">
        <v>14</v>
      </c>
      <c r="E105" s="35" t="s">
        <v>357</v>
      </c>
      <c r="F105" s="35" t="s">
        <v>323</v>
      </c>
      <c r="G105" s="35"/>
      <c r="H105" s="82">
        <f>H106</f>
        <v>486.99999999999994</v>
      </c>
    </row>
    <row r="106" spans="1:8" ht="39" customHeight="1">
      <c r="A106" s="33"/>
      <c r="B106" s="34" t="s">
        <v>354</v>
      </c>
      <c r="C106" s="35"/>
      <c r="D106" s="35" t="s">
        <v>14</v>
      </c>
      <c r="E106" s="35" t="s">
        <v>357</v>
      </c>
      <c r="F106" s="35" t="s">
        <v>355</v>
      </c>
      <c r="G106" s="35"/>
      <c r="H106" s="82">
        <f>H107+H109</f>
        <v>486.99999999999994</v>
      </c>
    </row>
    <row r="107" spans="1:8" ht="51.75" customHeight="1">
      <c r="A107" s="33"/>
      <c r="B107" s="34" t="s">
        <v>122</v>
      </c>
      <c r="C107" s="35"/>
      <c r="D107" s="35" t="s">
        <v>14</v>
      </c>
      <c r="E107" s="35" t="s">
        <v>357</v>
      </c>
      <c r="F107" s="35" t="s">
        <v>355</v>
      </c>
      <c r="G107" s="35" t="s">
        <v>123</v>
      </c>
      <c r="H107" s="82">
        <f>H108</f>
        <v>478.09999999999997</v>
      </c>
    </row>
    <row r="108" spans="1:8" ht="24.75" customHeight="1">
      <c r="A108" s="33"/>
      <c r="B108" s="34" t="s">
        <v>276</v>
      </c>
      <c r="C108" s="35"/>
      <c r="D108" s="35" t="s">
        <v>14</v>
      </c>
      <c r="E108" s="35" t="s">
        <v>357</v>
      </c>
      <c r="F108" s="35" t="s">
        <v>355</v>
      </c>
      <c r="G108" s="35" t="s">
        <v>277</v>
      </c>
      <c r="H108" s="82">
        <f>448.7+29.4</f>
        <v>478.09999999999997</v>
      </c>
    </row>
    <row r="109" spans="1:8" ht="24.75" customHeight="1">
      <c r="A109" s="33"/>
      <c r="B109" s="34" t="s">
        <v>76</v>
      </c>
      <c r="C109" s="35"/>
      <c r="D109" s="35" t="s">
        <v>14</v>
      </c>
      <c r="E109" s="35" t="s">
        <v>357</v>
      </c>
      <c r="F109" s="35" t="s">
        <v>355</v>
      </c>
      <c r="G109" s="35" t="s">
        <v>104</v>
      </c>
      <c r="H109" s="82">
        <f>H110</f>
        <v>8.9</v>
      </c>
    </row>
    <row r="110" spans="1:8" ht="27.75" customHeight="1">
      <c r="A110" s="33"/>
      <c r="B110" s="34" t="s">
        <v>77</v>
      </c>
      <c r="C110" s="35"/>
      <c r="D110" s="35" t="s">
        <v>14</v>
      </c>
      <c r="E110" s="35" t="s">
        <v>357</v>
      </c>
      <c r="F110" s="35" t="s">
        <v>355</v>
      </c>
      <c r="G110" s="35" t="s">
        <v>78</v>
      </c>
      <c r="H110" s="83">
        <v>8.9</v>
      </c>
    </row>
    <row r="111" spans="1:8" s="3" customFormat="1" ht="31.5">
      <c r="A111" s="21" t="s">
        <v>18</v>
      </c>
      <c r="B111" s="22" t="s">
        <v>15</v>
      </c>
      <c r="C111" s="52"/>
      <c r="D111" s="52" t="s">
        <v>16</v>
      </c>
      <c r="E111" s="52"/>
      <c r="F111" s="52"/>
      <c r="G111" s="52"/>
      <c r="H111" s="87">
        <f>H112+H123</f>
        <v>701</v>
      </c>
    </row>
    <row r="112" spans="1:8" ht="25.5">
      <c r="A112" s="25"/>
      <c r="B112" s="26" t="s">
        <v>142</v>
      </c>
      <c r="C112" s="27"/>
      <c r="D112" s="27" t="s">
        <v>16</v>
      </c>
      <c r="E112" s="27" t="s">
        <v>143</v>
      </c>
      <c r="F112" s="27"/>
      <c r="G112" s="27"/>
      <c r="H112" s="80">
        <f>H113</f>
        <v>550</v>
      </c>
    </row>
    <row r="113" spans="1:8" ht="39.75" customHeight="1">
      <c r="A113" s="54"/>
      <c r="B113" s="30" t="s">
        <v>151</v>
      </c>
      <c r="C113" s="31"/>
      <c r="D113" s="31" t="s">
        <v>16</v>
      </c>
      <c r="E113" s="31" t="s">
        <v>143</v>
      </c>
      <c r="F113" s="31" t="s">
        <v>135</v>
      </c>
      <c r="G113" s="31" t="s">
        <v>83</v>
      </c>
      <c r="H113" s="81">
        <f>H114</f>
        <v>550</v>
      </c>
    </row>
    <row r="114" spans="1:8" ht="64.5">
      <c r="A114" s="54"/>
      <c r="B114" s="34" t="s">
        <v>136</v>
      </c>
      <c r="C114" s="35"/>
      <c r="D114" s="35" t="s">
        <v>16</v>
      </c>
      <c r="E114" s="35" t="s">
        <v>143</v>
      </c>
      <c r="F114" s="35" t="s">
        <v>137</v>
      </c>
      <c r="G114" s="31"/>
      <c r="H114" s="82">
        <f>H115+H119</f>
        <v>550</v>
      </c>
    </row>
    <row r="115" spans="1:8" ht="39">
      <c r="A115" s="54"/>
      <c r="B115" s="34" t="s">
        <v>138</v>
      </c>
      <c r="C115" s="35"/>
      <c r="D115" s="35" t="s">
        <v>16</v>
      </c>
      <c r="E115" s="35" t="s">
        <v>143</v>
      </c>
      <c r="F115" s="35" t="s">
        <v>139</v>
      </c>
      <c r="G115" s="31"/>
      <c r="H115" s="82">
        <f>H116</f>
        <v>150</v>
      </c>
    </row>
    <row r="116" spans="1:8" ht="25.5" customHeight="1">
      <c r="A116" s="33"/>
      <c r="B116" s="34" t="s">
        <v>140</v>
      </c>
      <c r="C116" s="35"/>
      <c r="D116" s="35" t="s">
        <v>16</v>
      </c>
      <c r="E116" s="35" t="s">
        <v>143</v>
      </c>
      <c r="F116" s="35" t="s">
        <v>141</v>
      </c>
      <c r="G116" s="36"/>
      <c r="H116" s="83">
        <f>H118</f>
        <v>150</v>
      </c>
    </row>
    <row r="117" spans="1:8" ht="25.5" customHeight="1">
      <c r="A117" s="33"/>
      <c r="B117" s="34" t="s">
        <v>76</v>
      </c>
      <c r="C117" s="35"/>
      <c r="D117" s="35" t="s">
        <v>16</v>
      </c>
      <c r="E117" s="35" t="s">
        <v>143</v>
      </c>
      <c r="F117" s="35" t="s">
        <v>141</v>
      </c>
      <c r="G117" s="36">
        <v>200</v>
      </c>
      <c r="H117" s="83">
        <f>H118</f>
        <v>150</v>
      </c>
    </row>
    <row r="118" spans="1:8" ht="25.5" customHeight="1">
      <c r="A118" s="33"/>
      <c r="B118" s="34" t="s">
        <v>77</v>
      </c>
      <c r="C118" s="35"/>
      <c r="D118" s="35" t="s">
        <v>16</v>
      </c>
      <c r="E118" s="35" t="s">
        <v>143</v>
      </c>
      <c r="F118" s="35" t="s">
        <v>141</v>
      </c>
      <c r="G118" s="36">
        <v>240</v>
      </c>
      <c r="H118" s="83">
        <v>150</v>
      </c>
    </row>
    <row r="119" spans="1:8" ht="25.5" customHeight="1">
      <c r="A119" s="33"/>
      <c r="B119" s="34" t="s">
        <v>144</v>
      </c>
      <c r="C119" s="35"/>
      <c r="D119" s="35" t="s">
        <v>16</v>
      </c>
      <c r="E119" s="35" t="s">
        <v>143</v>
      </c>
      <c r="F119" s="35" t="s">
        <v>145</v>
      </c>
      <c r="G119" s="31"/>
      <c r="H119" s="82">
        <f>H120</f>
        <v>400</v>
      </c>
    </row>
    <row r="120" spans="1:8" ht="12.75">
      <c r="A120" s="33"/>
      <c r="B120" s="34" t="s">
        <v>146</v>
      </c>
      <c r="C120" s="35"/>
      <c r="D120" s="35" t="s">
        <v>16</v>
      </c>
      <c r="E120" s="35" t="s">
        <v>143</v>
      </c>
      <c r="F120" s="35" t="s">
        <v>147</v>
      </c>
      <c r="G120" s="36"/>
      <c r="H120" s="83">
        <f>H122</f>
        <v>400</v>
      </c>
    </row>
    <row r="121" spans="1:8" ht="25.5">
      <c r="A121" s="33"/>
      <c r="B121" s="34" t="s">
        <v>76</v>
      </c>
      <c r="C121" s="35"/>
      <c r="D121" s="35" t="s">
        <v>16</v>
      </c>
      <c r="E121" s="35" t="s">
        <v>143</v>
      </c>
      <c r="F121" s="35" t="s">
        <v>147</v>
      </c>
      <c r="G121" s="36">
        <v>200</v>
      </c>
      <c r="H121" s="83">
        <f>H122</f>
        <v>400</v>
      </c>
    </row>
    <row r="122" spans="1:8" ht="25.5">
      <c r="A122" s="33"/>
      <c r="B122" s="34" t="s">
        <v>77</v>
      </c>
      <c r="C122" s="35"/>
      <c r="D122" s="35" t="s">
        <v>16</v>
      </c>
      <c r="E122" s="35" t="s">
        <v>143</v>
      </c>
      <c r="F122" s="35" t="s">
        <v>147</v>
      </c>
      <c r="G122" s="36">
        <v>240</v>
      </c>
      <c r="H122" s="83">
        <f>850-100-100-250</f>
        <v>400</v>
      </c>
    </row>
    <row r="123" spans="1:8" ht="25.5">
      <c r="A123" s="55"/>
      <c r="B123" s="56" t="s">
        <v>159</v>
      </c>
      <c r="C123" s="57"/>
      <c r="D123" s="57" t="s">
        <v>16</v>
      </c>
      <c r="E123" s="57" t="s">
        <v>160</v>
      </c>
      <c r="F123" s="57"/>
      <c r="G123" s="58"/>
      <c r="H123" s="88">
        <f>H125+H140</f>
        <v>151</v>
      </c>
    </row>
    <row r="124" spans="1:8" ht="40.5">
      <c r="A124" s="54"/>
      <c r="B124" s="30" t="s">
        <v>134</v>
      </c>
      <c r="C124" s="31"/>
      <c r="D124" s="31" t="s">
        <v>16</v>
      </c>
      <c r="E124" s="31" t="s">
        <v>160</v>
      </c>
      <c r="F124" s="31" t="s">
        <v>135</v>
      </c>
      <c r="G124" s="31" t="s">
        <v>83</v>
      </c>
      <c r="H124" s="81">
        <f>H125</f>
        <v>149</v>
      </c>
    </row>
    <row r="125" spans="1:8" ht="63.75">
      <c r="A125" s="33"/>
      <c r="B125" s="34" t="s">
        <v>148</v>
      </c>
      <c r="C125" s="35"/>
      <c r="D125" s="35" t="s">
        <v>16</v>
      </c>
      <c r="E125" s="35" t="s">
        <v>160</v>
      </c>
      <c r="F125" s="35" t="s">
        <v>149</v>
      </c>
      <c r="G125" s="36"/>
      <c r="H125" s="83">
        <f>H126+H136</f>
        <v>149</v>
      </c>
    </row>
    <row r="126" spans="1:8" ht="63.75">
      <c r="A126" s="33"/>
      <c r="B126" s="34" t="s">
        <v>156</v>
      </c>
      <c r="C126" s="35"/>
      <c r="D126" s="35" t="s">
        <v>16</v>
      </c>
      <c r="E126" s="35" t="s">
        <v>160</v>
      </c>
      <c r="F126" s="35" t="s">
        <v>157</v>
      </c>
      <c r="G126" s="36"/>
      <c r="H126" s="83">
        <f>H127+H133+H132</f>
        <v>99</v>
      </c>
    </row>
    <row r="127" spans="1:8" ht="25.5">
      <c r="A127" s="33"/>
      <c r="B127" s="59" t="s">
        <v>159</v>
      </c>
      <c r="C127" s="35"/>
      <c r="D127" s="35" t="s">
        <v>16</v>
      </c>
      <c r="E127" s="35" t="s">
        <v>160</v>
      </c>
      <c r="F127" s="35" t="s">
        <v>454</v>
      </c>
      <c r="G127" s="36"/>
      <c r="H127" s="83">
        <f>H129</f>
        <v>99</v>
      </c>
    </row>
    <row r="128" spans="1:8" ht="25.5">
      <c r="A128" s="33"/>
      <c r="B128" s="59" t="s">
        <v>76</v>
      </c>
      <c r="C128" s="35"/>
      <c r="D128" s="35" t="s">
        <v>16</v>
      </c>
      <c r="E128" s="35" t="s">
        <v>160</v>
      </c>
      <c r="F128" s="35" t="s">
        <v>454</v>
      </c>
      <c r="G128" s="36">
        <v>200</v>
      </c>
      <c r="H128" s="83">
        <f>H129</f>
        <v>99</v>
      </c>
    </row>
    <row r="129" spans="1:8" ht="25.5">
      <c r="A129" s="33"/>
      <c r="B129" s="34" t="s">
        <v>77</v>
      </c>
      <c r="C129" s="35"/>
      <c r="D129" s="35" t="s">
        <v>16</v>
      </c>
      <c r="E129" s="35" t="s">
        <v>160</v>
      </c>
      <c r="F129" s="35" t="s">
        <v>454</v>
      </c>
      <c r="G129" s="36">
        <v>240</v>
      </c>
      <c r="H129" s="83">
        <v>99</v>
      </c>
    </row>
    <row r="130" spans="1:8" ht="25.5" hidden="1">
      <c r="A130" s="33"/>
      <c r="B130" s="59" t="s">
        <v>455</v>
      </c>
      <c r="C130" s="35"/>
      <c r="D130" s="35" t="s">
        <v>16</v>
      </c>
      <c r="E130" s="35" t="s">
        <v>160</v>
      </c>
      <c r="F130" s="35" t="s">
        <v>161</v>
      </c>
      <c r="G130" s="36"/>
      <c r="H130" s="83">
        <f>H132</f>
        <v>0</v>
      </c>
    </row>
    <row r="131" spans="1:8" ht="25.5" hidden="1">
      <c r="A131" s="33"/>
      <c r="B131" s="59" t="s">
        <v>76</v>
      </c>
      <c r="C131" s="35"/>
      <c r="D131" s="35" t="s">
        <v>16</v>
      </c>
      <c r="E131" s="35" t="s">
        <v>160</v>
      </c>
      <c r="F131" s="35" t="s">
        <v>161</v>
      </c>
      <c r="G131" s="36">
        <v>200</v>
      </c>
      <c r="H131" s="83">
        <f>H132</f>
        <v>0</v>
      </c>
    </row>
    <row r="132" spans="1:8" ht="25.5" hidden="1">
      <c r="A132" s="33"/>
      <c r="B132" s="34" t="s">
        <v>77</v>
      </c>
      <c r="C132" s="35"/>
      <c r="D132" s="35" t="s">
        <v>16</v>
      </c>
      <c r="E132" s="35" t="s">
        <v>160</v>
      </c>
      <c r="F132" s="35" t="s">
        <v>161</v>
      </c>
      <c r="G132" s="36">
        <v>240</v>
      </c>
      <c r="H132" s="83">
        <v>0</v>
      </c>
    </row>
    <row r="133" spans="1:8" ht="25.5" hidden="1">
      <c r="A133" s="33"/>
      <c r="B133" s="59" t="s">
        <v>159</v>
      </c>
      <c r="C133" s="35"/>
      <c r="D133" s="35" t="s">
        <v>16</v>
      </c>
      <c r="E133" s="35" t="s">
        <v>160</v>
      </c>
      <c r="F133" s="35" t="s">
        <v>158</v>
      </c>
      <c r="G133" s="36"/>
      <c r="H133" s="83">
        <f>H135</f>
        <v>0</v>
      </c>
    </row>
    <row r="134" spans="1:8" ht="25.5" hidden="1">
      <c r="A134" s="33"/>
      <c r="B134" s="59" t="s">
        <v>76</v>
      </c>
      <c r="C134" s="35"/>
      <c r="D134" s="35" t="s">
        <v>16</v>
      </c>
      <c r="E134" s="35" t="s">
        <v>160</v>
      </c>
      <c r="F134" s="35" t="s">
        <v>158</v>
      </c>
      <c r="G134" s="36">
        <v>200</v>
      </c>
      <c r="H134" s="83">
        <f>H135</f>
        <v>0</v>
      </c>
    </row>
    <row r="135" spans="1:8" ht="25.5" hidden="1">
      <c r="A135" s="33"/>
      <c r="B135" s="34" t="s">
        <v>77</v>
      </c>
      <c r="C135" s="35"/>
      <c r="D135" s="35" t="s">
        <v>16</v>
      </c>
      <c r="E135" s="35" t="s">
        <v>160</v>
      </c>
      <c r="F135" s="35" t="s">
        <v>158</v>
      </c>
      <c r="G135" s="36">
        <v>240</v>
      </c>
      <c r="H135" s="83">
        <v>0</v>
      </c>
    </row>
    <row r="136" spans="1:8" ht="51">
      <c r="A136" s="33"/>
      <c r="B136" s="59" t="s">
        <v>162</v>
      </c>
      <c r="C136" s="35"/>
      <c r="D136" s="35" t="s">
        <v>16</v>
      </c>
      <c r="E136" s="35" t="s">
        <v>160</v>
      </c>
      <c r="F136" s="35" t="s">
        <v>17</v>
      </c>
      <c r="G136" s="36"/>
      <c r="H136" s="83">
        <f>H137</f>
        <v>50</v>
      </c>
    </row>
    <row r="137" spans="1:8" ht="25.5">
      <c r="A137" s="33"/>
      <c r="B137" s="59" t="s">
        <v>159</v>
      </c>
      <c r="C137" s="35"/>
      <c r="D137" s="35" t="s">
        <v>16</v>
      </c>
      <c r="E137" s="35" t="s">
        <v>160</v>
      </c>
      <c r="F137" s="35" t="s">
        <v>163</v>
      </c>
      <c r="G137" s="36"/>
      <c r="H137" s="83">
        <f>H139</f>
        <v>50</v>
      </c>
    </row>
    <row r="138" spans="1:8" ht="25.5">
      <c r="A138" s="33"/>
      <c r="B138" s="59" t="s">
        <v>76</v>
      </c>
      <c r="C138" s="35"/>
      <c r="D138" s="35" t="s">
        <v>16</v>
      </c>
      <c r="E138" s="35" t="s">
        <v>160</v>
      </c>
      <c r="F138" s="35" t="s">
        <v>163</v>
      </c>
      <c r="G138" s="36">
        <v>200</v>
      </c>
      <c r="H138" s="83">
        <f>H139</f>
        <v>50</v>
      </c>
    </row>
    <row r="139" spans="1:8" ht="25.5">
      <c r="A139" s="33"/>
      <c r="B139" s="34" t="s">
        <v>77</v>
      </c>
      <c r="C139" s="35"/>
      <c r="D139" s="35" t="s">
        <v>16</v>
      </c>
      <c r="E139" s="35" t="s">
        <v>160</v>
      </c>
      <c r="F139" s="35" t="s">
        <v>163</v>
      </c>
      <c r="G139" s="36">
        <v>240</v>
      </c>
      <c r="H139" s="83">
        <v>50</v>
      </c>
    </row>
    <row r="140" spans="1:8" ht="39.75" customHeight="1">
      <c r="A140" s="46"/>
      <c r="B140" s="30" t="s">
        <v>268</v>
      </c>
      <c r="C140" s="31"/>
      <c r="D140" s="31" t="s">
        <v>16</v>
      </c>
      <c r="E140" s="31" t="s">
        <v>160</v>
      </c>
      <c r="F140" s="32" t="s">
        <v>269</v>
      </c>
      <c r="G140" s="31"/>
      <c r="H140" s="81">
        <f>H141</f>
        <v>2</v>
      </c>
    </row>
    <row r="141" spans="1:8" ht="26.25">
      <c r="A141" s="46"/>
      <c r="B141" s="34" t="s">
        <v>270</v>
      </c>
      <c r="C141" s="35"/>
      <c r="D141" s="35" t="s">
        <v>16</v>
      </c>
      <c r="E141" s="35" t="s">
        <v>160</v>
      </c>
      <c r="F141" s="35" t="s">
        <v>271</v>
      </c>
      <c r="G141" s="31"/>
      <c r="H141" s="82">
        <f>H142</f>
        <v>2</v>
      </c>
    </row>
    <row r="142" spans="1:8" ht="13.5">
      <c r="A142" s="46"/>
      <c r="B142" s="34" t="s">
        <v>272</v>
      </c>
      <c r="C142" s="35"/>
      <c r="D142" s="35" t="s">
        <v>16</v>
      </c>
      <c r="E142" s="35" t="s">
        <v>160</v>
      </c>
      <c r="F142" s="35" t="s">
        <v>273</v>
      </c>
      <c r="G142" s="31"/>
      <c r="H142" s="82">
        <f>H143</f>
        <v>2</v>
      </c>
    </row>
    <row r="143" spans="1:8" ht="63.75">
      <c r="A143" s="46"/>
      <c r="B143" s="162" t="s">
        <v>492</v>
      </c>
      <c r="C143" s="36"/>
      <c r="D143" s="35" t="s">
        <v>16</v>
      </c>
      <c r="E143" s="35" t="s">
        <v>160</v>
      </c>
      <c r="F143" s="36" t="s">
        <v>295</v>
      </c>
      <c r="G143" s="36" t="s">
        <v>54</v>
      </c>
      <c r="H143" s="82">
        <f>H145</f>
        <v>2</v>
      </c>
    </row>
    <row r="144" spans="1:8" ht="25.5">
      <c r="A144" s="46"/>
      <c r="B144" s="34" t="s">
        <v>76</v>
      </c>
      <c r="C144" s="36"/>
      <c r="D144" s="35" t="s">
        <v>16</v>
      </c>
      <c r="E144" s="35" t="s">
        <v>160</v>
      </c>
      <c r="F144" s="36" t="s">
        <v>295</v>
      </c>
      <c r="G144" s="36">
        <v>200</v>
      </c>
      <c r="H144" s="82">
        <f>H145</f>
        <v>2</v>
      </c>
    </row>
    <row r="145" spans="1:8" ht="25.5">
      <c r="A145" s="46"/>
      <c r="B145" s="34" t="s">
        <v>77</v>
      </c>
      <c r="C145" s="36"/>
      <c r="D145" s="35" t="s">
        <v>16</v>
      </c>
      <c r="E145" s="35" t="s">
        <v>160</v>
      </c>
      <c r="F145" s="36" t="s">
        <v>295</v>
      </c>
      <c r="G145" s="41" t="s">
        <v>78</v>
      </c>
      <c r="H145" s="82">
        <v>2</v>
      </c>
    </row>
    <row r="146" spans="1:8" s="3" customFormat="1" ht="15.75">
      <c r="A146" s="21" t="s">
        <v>22</v>
      </c>
      <c r="B146" s="22" t="s">
        <v>19</v>
      </c>
      <c r="C146" s="52"/>
      <c r="D146" s="52" t="s">
        <v>20</v>
      </c>
      <c r="E146" s="52" t="s">
        <v>54</v>
      </c>
      <c r="F146" s="52" t="s">
        <v>54</v>
      </c>
      <c r="G146" s="52" t="s">
        <v>54</v>
      </c>
      <c r="H146" s="87">
        <f>H147+H162</f>
        <v>12431.9</v>
      </c>
    </row>
    <row r="147" spans="1:8" ht="12.75">
      <c r="A147" s="25"/>
      <c r="B147" s="26" t="s">
        <v>177</v>
      </c>
      <c r="C147" s="27"/>
      <c r="D147" s="27" t="s">
        <v>20</v>
      </c>
      <c r="E147" s="27" t="s">
        <v>178</v>
      </c>
      <c r="F147" s="27" t="s">
        <v>54</v>
      </c>
      <c r="G147" s="27" t="s">
        <v>54</v>
      </c>
      <c r="H147" s="80">
        <f>H148</f>
        <v>11631.9</v>
      </c>
    </row>
    <row r="148" spans="1:9" s="4" customFormat="1" ht="39.75" customHeight="1">
      <c r="A148" s="60"/>
      <c r="B148" s="30" t="s">
        <v>171</v>
      </c>
      <c r="C148" s="31"/>
      <c r="D148" s="31" t="s">
        <v>20</v>
      </c>
      <c r="E148" s="31" t="s">
        <v>178</v>
      </c>
      <c r="F148" s="31" t="s">
        <v>172</v>
      </c>
      <c r="G148" s="31"/>
      <c r="H148" s="81">
        <f>H149</f>
        <v>11631.9</v>
      </c>
      <c r="I148" s="89"/>
    </row>
    <row r="149" spans="1:9" ht="63.75">
      <c r="A149" s="33"/>
      <c r="B149" s="34" t="s">
        <v>173</v>
      </c>
      <c r="C149" s="35"/>
      <c r="D149" s="35" t="s">
        <v>20</v>
      </c>
      <c r="E149" s="35" t="s">
        <v>178</v>
      </c>
      <c r="F149" s="35" t="s">
        <v>174</v>
      </c>
      <c r="G149" s="35"/>
      <c r="H149" s="83">
        <f>H150+H153+H159+H156</f>
        <v>11631.9</v>
      </c>
      <c r="I149" s="90"/>
    </row>
    <row r="150" spans="1:9" ht="25.5">
      <c r="A150" s="33"/>
      <c r="B150" s="34" t="s">
        <v>175</v>
      </c>
      <c r="C150" s="35"/>
      <c r="D150" s="35" t="s">
        <v>20</v>
      </c>
      <c r="E150" s="35" t="s">
        <v>178</v>
      </c>
      <c r="F150" s="35" t="s">
        <v>176</v>
      </c>
      <c r="G150" s="35"/>
      <c r="H150" s="83">
        <f>H152</f>
        <v>1374</v>
      </c>
      <c r="I150" s="90"/>
    </row>
    <row r="151" spans="1:9" ht="25.5">
      <c r="A151" s="33"/>
      <c r="B151" s="34" t="s">
        <v>76</v>
      </c>
      <c r="C151" s="35"/>
      <c r="D151" s="35" t="s">
        <v>20</v>
      </c>
      <c r="E151" s="35" t="s">
        <v>178</v>
      </c>
      <c r="F151" s="35" t="s">
        <v>176</v>
      </c>
      <c r="G151" s="35" t="s">
        <v>104</v>
      </c>
      <c r="H151" s="83">
        <f>H152</f>
        <v>1374</v>
      </c>
      <c r="I151" s="90"/>
    </row>
    <row r="152" spans="1:9" ht="25.5">
      <c r="A152" s="33"/>
      <c r="B152" s="34" t="s">
        <v>77</v>
      </c>
      <c r="C152" s="35"/>
      <c r="D152" s="35" t="s">
        <v>20</v>
      </c>
      <c r="E152" s="35" t="s">
        <v>178</v>
      </c>
      <c r="F152" s="35" t="s">
        <v>176</v>
      </c>
      <c r="G152" s="35" t="s">
        <v>78</v>
      </c>
      <c r="H152" s="83">
        <f>3350-1000+24-1000</f>
        <v>1374</v>
      </c>
      <c r="I152" s="90"/>
    </row>
    <row r="153" spans="1:9" ht="25.5" customHeight="1">
      <c r="A153" s="33"/>
      <c r="B153" s="34" t="s">
        <v>179</v>
      </c>
      <c r="C153" s="35"/>
      <c r="D153" s="35" t="s">
        <v>20</v>
      </c>
      <c r="E153" s="35" t="s">
        <v>178</v>
      </c>
      <c r="F153" s="35" t="s">
        <v>180</v>
      </c>
      <c r="G153" s="35"/>
      <c r="H153" s="83">
        <f>H155</f>
        <v>3250</v>
      </c>
      <c r="I153" s="90"/>
    </row>
    <row r="154" spans="1:9" ht="25.5" customHeight="1">
      <c r="A154" s="33"/>
      <c r="B154" s="34" t="s">
        <v>76</v>
      </c>
      <c r="C154" s="35"/>
      <c r="D154" s="35" t="s">
        <v>20</v>
      </c>
      <c r="E154" s="35" t="s">
        <v>178</v>
      </c>
      <c r="F154" s="35" t="s">
        <v>180</v>
      </c>
      <c r="G154" s="35" t="s">
        <v>104</v>
      </c>
      <c r="H154" s="83">
        <f>H155</f>
        <v>3250</v>
      </c>
      <c r="I154" s="90"/>
    </row>
    <row r="155" spans="1:9" ht="25.5">
      <c r="A155" s="33"/>
      <c r="B155" s="34" t="s">
        <v>77</v>
      </c>
      <c r="C155" s="35"/>
      <c r="D155" s="35" t="s">
        <v>20</v>
      </c>
      <c r="E155" s="35" t="s">
        <v>178</v>
      </c>
      <c r="F155" s="35" t="s">
        <v>180</v>
      </c>
      <c r="G155" s="35" t="s">
        <v>78</v>
      </c>
      <c r="H155" s="83">
        <f>6000-3000+250</f>
        <v>3250</v>
      </c>
      <c r="I155" s="90"/>
    </row>
    <row r="156" spans="1:9" ht="38.25">
      <c r="A156" s="33"/>
      <c r="B156" s="34" t="s">
        <v>181</v>
      </c>
      <c r="C156" s="35"/>
      <c r="D156" s="35" t="s">
        <v>20</v>
      </c>
      <c r="E156" s="35" t="s">
        <v>178</v>
      </c>
      <c r="F156" s="35" t="s">
        <v>182</v>
      </c>
      <c r="G156" s="35"/>
      <c r="H156" s="83">
        <f>H158</f>
        <v>5000</v>
      </c>
      <c r="I156" s="90"/>
    </row>
    <row r="157" spans="1:9" ht="25.5">
      <c r="A157" s="33"/>
      <c r="B157" s="34" t="s">
        <v>76</v>
      </c>
      <c r="C157" s="35"/>
      <c r="D157" s="35" t="s">
        <v>20</v>
      </c>
      <c r="E157" s="35" t="s">
        <v>178</v>
      </c>
      <c r="F157" s="35" t="s">
        <v>182</v>
      </c>
      <c r="G157" s="35" t="s">
        <v>104</v>
      </c>
      <c r="H157" s="83">
        <f>H158</f>
        <v>5000</v>
      </c>
      <c r="I157" s="90"/>
    </row>
    <row r="158" spans="1:9" ht="25.5">
      <c r="A158" s="33"/>
      <c r="B158" s="34" t="s">
        <v>77</v>
      </c>
      <c r="C158" s="35"/>
      <c r="D158" s="35" t="s">
        <v>20</v>
      </c>
      <c r="E158" s="35" t="s">
        <v>178</v>
      </c>
      <c r="F158" s="35" t="s">
        <v>182</v>
      </c>
      <c r="G158" s="35" t="s">
        <v>78</v>
      </c>
      <c r="H158" s="83">
        <v>5000</v>
      </c>
      <c r="I158" s="90"/>
    </row>
    <row r="159" spans="1:9" ht="39.75" customHeight="1">
      <c r="A159" s="33"/>
      <c r="B159" s="34" t="s">
        <v>183</v>
      </c>
      <c r="C159" s="35"/>
      <c r="D159" s="35" t="s">
        <v>20</v>
      </c>
      <c r="E159" s="35" t="s">
        <v>178</v>
      </c>
      <c r="F159" s="35" t="s">
        <v>184</v>
      </c>
      <c r="G159" s="35"/>
      <c r="H159" s="83">
        <f>H160</f>
        <v>2007.9</v>
      </c>
      <c r="I159" s="90"/>
    </row>
    <row r="160" spans="1:9" ht="27" customHeight="1">
      <c r="A160" s="33"/>
      <c r="B160" s="34" t="s">
        <v>76</v>
      </c>
      <c r="C160" s="35"/>
      <c r="D160" s="35" t="s">
        <v>20</v>
      </c>
      <c r="E160" s="35" t="s">
        <v>178</v>
      </c>
      <c r="F160" s="35" t="s">
        <v>184</v>
      </c>
      <c r="G160" s="35" t="s">
        <v>104</v>
      </c>
      <c r="H160" s="83">
        <f>H161</f>
        <v>2007.9</v>
      </c>
      <c r="I160" s="90"/>
    </row>
    <row r="161" spans="1:9" ht="27" customHeight="1">
      <c r="A161" s="33"/>
      <c r="B161" s="34" t="s">
        <v>77</v>
      </c>
      <c r="C161" s="35"/>
      <c r="D161" s="35" t="s">
        <v>20</v>
      </c>
      <c r="E161" s="35" t="s">
        <v>178</v>
      </c>
      <c r="F161" s="35" t="s">
        <v>184</v>
      </c>
      <c r="G161" s="35" t="s">
        <v>78</v>
      </c>
      <c r="H161" s="83">
        <v>2007.9</v>
      </c>
      <c r="I161" s="90"/>
    </row>
    <row r="162" spans="1:8" ht="12.75">
      <c r="A162" s="25"/>
      <c r="B162" s="26" t="s">
        <v>228</v>
      </c>
      <c r="C162" s="27"/>
      <c r="D162" s="27" t="s">
        <v>20</v>
      </c>
      <c r="E162" s="27" t="s">
        <v>229</v>
      </c>
      <c r="F162" s="27" t="s">
        <v>54</v>
      </c>
      <c r="G162" s="27" t="s">
        <v>54</v>
      </c>
      <c r="H162" s="80">
        <f>H163+H171</f>
        <v>800</v>
      </c>
    </row>
    <row r="163" spans="1:9" s="4" customFormat="1" ht="41.25" customHeight="1">
      <c r="A163" s="60"/>
      <c r="B163" s="30" t="s">
        <v>154</v>
      </c>
      <c r="C163" s="31"/>
      <c r="D163" s="31" t="s">
        <v>20</v>
      </c>
      <c r="E163" s="31" t="s">
        <v>229</v>
      </c>
      <c r="F163" s="31" t="s">
        <v>223</v>
      </c>
      <c r="G163" s="31"/>
      <c r="H163" s="81">
        <f>H164</f>
        <v>600</v>
      </c>
      <c r="I163" s="89"/>
    </row>
    <row r="164" spans="1:9" s="4" customFormat="1" ht="26.25">
      <c r="A164" s="60"/>
      <c r="B164" s="34" t="s">
        <v>21</v>
      </c>
      <c r="C164" s="31"/>
      <c r="D164" s="35" t="s">
        <v>20</v>
      </c>
      <c r="E164" s="35" t="s">
        <v>229</v>
      </c>
      <c r="F164" s="35" t="s">
        <v>225</v>
      </c>
      <c r="G164" s="35"/>
      <c r="H164" s="83">
        <f>H165+H168</f>
        <v>600</v>
      </c>
      <c r="I164" s="89"/>
    </row>
    <row r="165" spans="1:9" ht="12.75">
      <c r="A165" s="33"/>
      <c r="B165" s="34" t="s">
        <v>226</v>
      </c>
      <c r="C165" s="35"/>
      <c r="D165" s="35" t="s">
        <v>20</v>
      </c>
      <c r="E165" s="35" t="s">
        <v>229</v>
      </c>
      <c r="F165" s="35" t="s">
        <v>227</v>
      </c>
      <c r="G165" s="35"/>
      <c r="H165" s="83">
        <f>H167</f>
        <v>100</v>
      </c>
      <c r="I165" s="90"/>
    </row>
    <row r="166" spans="1:9" ht="25.5">
      <c r="A166" s="33"/>
      <c r="B166" s="34" t="s">
        <v>76</v>
      </c>
      <c r="C166" s="35"/>
      <c r="D166" s="35" t="s">
        <v>20</v>
      </c>
      <c r="E166" s="35" t="s">
        <v>229</v>
      </c>
      <c r="F166" s="35" t="s">
        <v>227</v>
      </c>
      <c r="G166" s="35" t="s">
        <v>104</v>
      </c>
      <c r="H166" s="83">
        <f aca="true" t="shared" si="6" ref="H166:H173">H167</f>
        <v>100</v>
      </c>
      <c r="I166" s="90"/>
    </row>
    <row r="167" spans="1:9" ht="25.5">
      <c r="A167" s="33"/>
      <c r="B167" s="34" t="s">
        <v>77</v>
      </c>
      <c r="C167" s="35"/>
      <c r="D167" s="35" t="s">
        <v>20</v>
      </c>
      <c r="E167" s="35" t="s">
        <v>229</v>
      </c>
      <c r="F167" s="35" t="s">
        <v>227</v>
      </c>
      <c r="G167" s="35" t="s">
        <v>78</v>
      </c>
      <c r="H167" s="83">
        <f>700-600</f>
        <v>100</v>
      </c>
      <c r="I167" s="90"/>
    </row>
    <row r="168" spans="1:9" ht="25.5">
      <c r="A168" s="33"/>
      <c r="B168" s="34" t="s">
        <v>230</v>
      </c>
      <c r="C168" s="35"/>
      <c r="D168" s="35" t="s">
        <v>20</v>
      </c>
      <c r="E168" s="35" t="s">
        <v>229</v>
      </c>
      <c r="F168" s="35" t="s">
        <v>231</v>
      </c>
      <c r="G168" s="35"/>
      <c r="H168" s="83">
        <f>H170</f>
        <v>500</v>
      </c>
      <c r="I168" s="90"/>
    </row>
    <row r="169" spans="1:9" ht="25.5">
      <c r="A169" s="33"/>
      <c r="B169" s="34" t="s">
        <v>76</v>
      </c>
      <c r="C169" s="35"/>
      <c r="D169" s="35" t="s">
        <v>20</v>
      </c>
      <c r="E169" s="35" t="s">
        <v>229</v>
      </c>
      <c r="F169" s="35" t="s">
        <v>231</v>
      </c>
      <c r="G169" s="35" t="s">
        <v>104</v>
      </c>
      <c r="H169" s="83">
        <f t="shared" si="6"/>
        <v>500</v>
      </c>
      <c r="I169" s="90"/>
    </row>
    <row r="170" spans="1:9" ht="24.75" customHeight="1">
      <c r="A170" s="33"/>
      <c r="B170" s="34" t="s">
        <v>77</v>
      </c>
      <c r="C170" s="35"/>
      <c r="D170" s="35" t="s">
        <v>20</v>
      </c>
      <c r="E170" s="35" t="s">
        <v>229</v>
      </c>
      <c r="F170" s="35" t="s">
        <v>231</v>
      </c>
      <c r="G170" s="35" t="s">
        <v>78</v>
      </c>
      <c r="H170" s="83">
        <v>500</v>
      </c>
      <c r="I170" s="90"/>
    </row>
    <row r="171" spans="1:9" s="4" customFormat="1" ht="41.25" customHeight="1">
      <c r="A171" s="60"/>
      <c r="B171" s="43" t="s">
        <v>320</v>
      </c>
      <c r="C171" s="41"/>
      <c r="D171" s="44" t="s">
        <v>20</v>
      </c>
      <c r="E171" s="44" t="s">
        <v>229</v>
      </c>
      <c r="F171" s="44" t="s">
        <v>321</v>
      </c>
      <c r="G171" s="31"/>
      <c r="H171" s="81">
        <f t="shared" si="6"/>
        <v>200</v>
      </c>
      <c r="I171" s="89"/>
    </row>
    <row r="172" spans="1:9" s="4" customFormat="1" ht="15.75" customHeight="1">
      <c r="A172" s="60"/>
      <c r="B172" s="34" t="s">
        <v>272</v>
      </c>
      <c r="C172" s="41"/>
      <c r="D172" s="35" t="s">
        <v>20</v>
      </c>
      <c r="E172" s="35" t="s">
        <v>229</v>
      </c>
      <c r="F172" s="41" t="s">
        <v>322</v>
      </c>
      <c r="G172" s="35"/>
      <c r="H172" s="83">
        <f t="shared" si="6"/>
        <v>200</v>
      </c>
      <c r="I172" s="89"/>
    </row>
    <row r="173" spans="1:9" s="4" customFormat="1" ht="15" customHeight="1">
      <c r="A173" s="60"/>
      <c r="B173" s="34" t="s">
        <v>272</v>
      </c>
      <c r="C173" s="41"/>
      <c r="D173" s="35" t="s">
        <v>20</v>
      </c>
      <c r="E173" s="35" t="s">
        <v>229</v>
      </c>
      <c r="F173" s="41" t="s">
        <v>323</v>
      </c>
      <c r="G173" s="35"/>
      <c r="H173" s="83">
        <f t="shared" si="6"/>
        <v>200</v>
      </c>
      <c r="I173" s="89"/>
    </row>
    <row r="174" spans="1:9" ht="13.5" customHeight="1">
      <c r="A174" s="33"/>
      <c r="B174" s="34" t="s">
        <v>338</v>
      </c>
      <c r="C174" s="35"/>
      <c r="D174" s="35" t="s">
        <v>20</v>
      </c>
      <c r="E174" s="35" t="s">
        <v>229</v>
      </c>
      <c r="F174" s="41" t="s">
        <v>339</v>
      </c>
      <c r="G174" s="35"/>
      <c r="H174" s="83">
        <f>H175</f>
        <v>200</v>
      </c>
      <c r="I174" s="90"/>
    </row>
    <row r="175" spans="1:9" ht="26.25" customHeight="1">
      <c r="A175" s="33"/>
      <c r="B175" s="34" t="s">
        <v>76</v>
      </c>
      <c r="C175" s="35"/>
      <c r="D175" s="35" t="s">
        <v>20</v>
      </c>
      <c r="E175" s="35" t="s">
        <v>229</v>
      </c>
      <c r="F175" s="41" t="s">
        <v>339</v>
      </c>
      <c r="G175" s="35" t="s">
        <v>104</v>
      </c>
      <c r="H175" s="83">
        <f>H176</f>
        <v>200</v>
      </c>
      <c r="I175" s="90"/>
    </row>
    <row r="176" spans="1:9" ht="25.5" customHeight="1">
      <c r="A176" s="33"/>
      <c r="B176" s="34" t="s">
        <v>77</v>
      </c>
      <c r="C176" s="35"/>
      <c r="D176" s="35" t="s">
        <v>20</v>
      </c>
      <c r="E176" s="35" t="s">
        <v>229</v>
      </c>
      <c r="F176" s="41" t="s">
        <v>339</v>
      </c>
      <c r="G176" s="35" t="s">
        <v>78</v>
      </c>
      <c r="H176" s="83">
        <v>200</v>
      </c>
      <c r="I176" s="90"/>
    </row>
    <row r="177" spans="1:9" ht="15.75">
      <c r="A177" s="21" t="s">
        <v>29</v>
      </c>
      <c r="B177" s="22" t="s">
        <v>23</v>
      </c>
      <c r="C177" s="61"/>
      <c r="D177" s="61" t="s">
        <v>24</v>
      </c>
      <c r="E177" s="61"/>
      <c r="F177" s="61" t="s">
        <v>83</v>
      </c>
      <c r="G177" s="61" t="s">
        <v>83</v>
      </c>
      <c r="H177" s="87">
        <f>H178+H212+H278</f>
        <v>67348.38</v>
      </c>
      <c r="I177" s="85"/>
    </row>
    <row r="178" spans="1:8" ht="12.75">
      <c r="A178" s="25"/>
      <c r="B178" s="26" t="s">
        <v>93</v>
      </c>
      <c r="C178" s="28"/>
      <c r="D178" s="28" t="s">
        <v>24</v>
      </c>
      <c r="E178" s="27" t="s">
        <v>94</v>
      </c>
      <c r="F178" s="28"/>
      <c r="G178" s="28"/>
      <c r="H178" s="80">
        <f>H179+H206</f>
        <v>2382</v>
      </c>
    </row>
    <row r="179" spans="1:8" ht="54" customHeight="1">
      <c r="A179" s="62"/>
      <c r="B179" s="47" t="s">
        <v>81</v>
      </c>
      <c r="C179" s="32"/>
      <c r="D179" s="32" t="s">
        <v>24</v>
      </c>
      <c r="E179" s="31" t="s">
        <v>94</v>
      </c>
      <c r="F179" s="31" t="s">
        <v>82</v>
      </c>
      <c r="G179" s="32"/>
      <c r="H179" s="81">
        <f>H180+H188+H201</f>
        <v>1800</v>
      </c>
    </row>
    <row r="180" spans="1:8" ht="40.5" customHeight="1" hidden="1">
      <c r="A180" s="62"/>
      <c r="B180" s="39" t="s">
        <v>84</v>
      </c>
      <c r="C180" s="36"/>
      <c r="D180" s="36" t="s">
        <v>24</v>
      </c>
      <c r="E180" s="35" t="s">
        <v>94</v>
      </c>
      <c r="F180" s="35" t="s">
        <v>85</v>
      </c>
      <c r="G180" s="35" t="s">
        <v>54</v>
      </c>
      <c r="H180" s="82">
        <f>H181</f>
        <v>0</v>
      </c>
    </row>
    <row r="181" spans="1:8" ht="39" customHeight="1" hidden="1">
      <c r="A181" s="62"/>
      <c r="B181" s="39" t="s">
        <v>516</v>
      </c>
      <c r="C181" s="36"/>
      <c r="D181" s="36" t="s">
        <v>24</v>
      </c>
      <c r="E181" s="35" t="s">
        <v>94</v>
      </c>
      <c r="F181" s="35" t="s">
        <v>87</v>
      </c>
      <c r="G181" s="35" t="s">
        <v>54</v>
      </c>
      <c r="H181" s="82">
        <f>H185+H182</f>
        <v>0</v>
      </c>
    </row>
    <row r="182" spans="1:8" ht="41.25" customHeight="1" hidden="1">
      <c r="A182" s="12"/>
      <c r="B182" s="63" t="s">
        <v>517</v>
      </c>
      <c r="C182" s="35"/>
      <c r="D182" s="35" t="s">
        <v>24</v>
      </c>
      <c r="E182" s="35" t="s">
        <v>94</v>
      </c>
      <c r="F182" s="35" t="s">
        <v>96</v>
      </c>
      <c r="G182" s="14"/>
      <c r="H182" s="83">
        <f>H184</f>
        <v>0</v>
      </c>
    </row>
    <row r="183" spans="1:8" ht="25.5" hidden="1">
      <c r="A183" s="62"/>
      <c r="B183" s="64" t="s">
        <v>90</v>
      </c>
      <c r="C183" s="36"/>
      <c r="D183" s="36" t="s">
        <v>24</v>
      </c>
      <c r="E183" s="35" t="s">
        <v>94</v>
      </c>
      <c r="F183" s="35" t="s">
        <v>96</v>
      </c>
      <c r="G183" s="35" t="s">
        <v>97</v>
      </c>
      <c r="H183" s="83">
        <f>H184</f>
        <v>0</v>
      </c>
    </row>
    <row r="184" spans="1:8" ht="12.75" hidden="1">
      <c r="A184" s="12"/>
      <c r="B184" s="63" t="s">
        <v>91</v>
      </c>
      <c r="C184" s="35"/>
      <c r="D184" s="35" t="s">
        <v>24</v>
      </c>
      <c r="E184" s="35" t="s">
        <v>94</v>
      </c>
      <c r="F184" s="35" t="s">
        <v>96</v>
      </c>
      <c r="G184" s="14">
        <v>410</v>
      </c>
      <c r="H184" s="83">
        <v>0</v>
      </c>
    </row>
    <row r="185" spans="1:8" s="2" customFormat="1" ht="41.25" customHeight="1" hidden="1">
      <c r="A185" s="62"/>
      <c r="B185" s="39" t="s">
        <v>88</v>
      </c>
      <c r="C185" s="36"/>
      <c r="D185" s="36" t="s">
        <v>24</v>
      </c>
      <c r="E185" s="35" t="s">
        <v>94</v>
      </c>
      <c r="F185" s="35" t="s">
        <v>89</v>
      </c>
      <c r="G185" s="35"/>
      <c r="H185" s="83">
        <f>H186</f>
        <v>0</v>
      </c>
    </row>
    <row r="186" spans="1:8" s="2" customFormat="1" ht="25.5" customHeight="1" hidden="1">
      <c r="A186" s="62"/>
      <c r="B186" s="64" t="s">
        <v>90</v>
      </c>
      <c r="C186" s="36"/>
      <c r="D186" s="36" t="s">
        <v>24</v>
      </c>
      <c r="E186" s="35" t="s">
        <v>94</v>
      </c>
      <c r="F186" s="35" t="s">
        <v>89</v>
      </c>
      <c r="G186" s="35" t="s">
        <v>97</v>
      </c>
      <c r="H186" s="83">
        <f>H187</f>
        <v>0</v>
      </c>
    </row>
    <row r="187" spans="1:8" s="2" customFormat="1" ht="14.25" hidden="1">
      <c r="A187" s="62"/>
      <c r="B187" s="63" t="s">
        <v>91</v>
      </c>
      <c r="C187" s="32"/>
      <c r="D187" s="36" t="s">
        <v>24</v>
      </c>
      <c r="E187" s="35" t="s">
        <v>94</v>
      </c>
      <c r="F187" s="35" t="s">
        <v>89</v>
      </c>
      <c r="G187" s="35" t="s">
        <v>92</v>
      </c>
      <c r="H187" s="83">
        <v>0</v>
      </c>
    </row>
    <row r="188" spans="1:8" ht="39">
      <c r="A188" s="62"/>
      <c r="B188" s="39" t="s">
        <v>98</v>
      </c>
      <c r="C188" s="36"/>
      <c r="D188" s="36" t="s">
        <v>24</v>
      </c>
      <c r="E188" s="35" t="s">
        <v>94</v>
      </c>
      <c r="F188" s="35" t="s">
        <v>99</v>
      </c>
      <c r="G188" s="32"/>
      <c r="H188" s="82">
        <f>H189</f>
        <v>800</v>
      </c>
    </row>
    <row r="189" spans="1:8" ht="26.25">
      <c r="A189" s="62"/>
      <c r="B189" s="39" t="s">
        <v>100</v>
      </c>
      <c r="C189" s="36"/>
      <c r="D189" s="36" t="s">
        <v>24</v>
      </c>
      <c r="E189" s="35" t="s">
        <v>94</v>
      </c>
      <c r="F189" s="35" t="s">
        <v>101</v>
      </c>
      <c r="G189" s="32"/>
      <c r="H189" s="82">
        <f>H196+H190+H193</f>
        <v>800</v>
      </c>
    </row>
    <row r="190" spans="1:8" ht="26.25" hidden="1">
      <c r="A190" s="62"/>
      <c r="B190" s="39" t="s">
        <v>102</v>
      </c>
      <c r="C190" s="36"/>
      <c r="D190" s="36" t="s">
        <v>24</v>
      </c>
      <c r="E190" s="35" t="s">
        <v>94</v>
      </c>
      <c r="F190" s="35" t="s">
        <v>363</v>
      </c>
      <c r="G190" s="32"/>
      <c r="H190" s="82">
        <f>H191</f>
        <v>0</v>
      </c>
    </row>
    <row r="191" spans="1:8" ht="25.5" hidden="1">
      <c r="A191" s="62"/>
      <c r="B191" s="91" t="s">
        <v>105</v>
      </c>
      <c r="C191" s="36"/>
      <c r="D191" s="36" t="s">
        <v>24</v>
      </c>
      <c r="E191" s="35" t="s">
        <v>94</v>
      </c>
      <c r="F191" s="35" t="s">
        <v>363</v>
      </c>
      <c r="G191" s="35" t="s">
        <v>106</v>
      </c>
      <c r="H191" s="83">
        <f>H192</f>
        <v>0</v>
      </c>
    </row>
    <row r="192" spans="1:8" ht="25.5" hidden="1">
      <c r="A192" s="62"/>
      <c r="B192" s="34" t="s">
        <v>107</v>
      </c>
      <c r="C192" s="36"/>
      <c r="D192" s="36" t="s">
        <v>24</v>
      </c>
      <c r="E192" s="35" t="s">
        <v>94</v>
      </c>
      <c r="F192" s="35" t="s">
        <v>363</v>
      </c>
      <c r="G192" s="36">
        <v>630</v>
      </c>
      <c r="H192" s="82">
        <v>0</v>
      </c>
    </row>
    <row r="193" spans="1:8" ht="26.25" hidden="1">
      <c r="A193" s="62"/>
      <c r="B193" s="39" t="s">
        <v>365</v>
      </c>
      <c r="C193" s="36"/>
      <c r="D193" s="36" t="s">
        <v>24</v>
      </c>
      <c r="E193" s="35" t="s">
        <v>94</v>
      </c>
      <c r="F193" s="35" t="s">
        <v>364</v>
      </c>
      <c r="G193" s="32"/>
      <c r="H193" s="82">
        <f>H194</f>
        <v>0</v>
      </c>
    </row>
    <row r="194" spans="1:8" ht="25.5" hidden="1">
      <c r="A194" s="62"/>
      <c r="B194" s="39" t="s">
        <v>76</v>
      </c>
      <c r="C194" s="36"/>
      <c r="D194" s="36" t="s">
        <v>24</v>
      </c>
      <c r="E194" s="35" t="s">
        <v>94</v>
      </c>
      <c r="F194" s="35" t="s">
        <v>364</v>
      </c>
      <c r="G194" s="36">
        <v>200</v>
      </c>
      <c r="H194" s="82">
        <f>H195</f>
        <v>0</v>
      </c>
    </row>
    <row r="195" spans="1:8" ht="25.5" hidden="1">
      <c r="A195" s="62"/>
      <c r="B195" s="34" t="s">
        <v>77</v>
      </c>
      <c r="C195" s="36"/>
      <c r="D195" s="36" t="s">
        <v>24</v>
      </c>
      <c r="E195" s="35" t="s">
        <v>94</v>
      </c>
      <c r="F195" s="35" t="s">
        <v>364</v>
      </c>
      <c r="G195" s="35" t="s">
        <v>78</v>
      </c>
      <c r="H195" s="83">
        <v>0</v>
      </c>
    </row>
    <row r="196" spans="1:8" ht="26.25">
      <c r="A196" s="62"/>
      <c r="B196" s="39" t="s">
        <v>102</v>
      </c>
      <c r="C196" s="36"/>
      <c r="D196" s="36" t="s">
        <v>24</v>
      </c>
      <c r="E196" s="35" t="s">
        <v>94</v>
      </c>
      <c r="F196" s="35" t="s">
        <v>103</v>
      </c>
      <c r="G196" s="32"/>
      <c r="H196" s="82">
        <f>H198+H200</f>
        <v>800</v>
      </c>
    </row>
    <row r="197" spans="1:8" ht="25.5">
      <c r="A197" s="62"/>
      <c r="B197" s="39" t="s">
        <v>76</v>
      </c>
      <c r="C197" s="36"/>
      <c r="D197" s="36" t="s">
        <v>24</v>
      </c>
      <c r="E197" s="35" t="s">
        <v>94</v>
      </c>
      <c r="F197" s="35" t="s">
        <v>103</v>
      </c>
      <c r="G197" s="36">
        <v>200</v>
      </c>
      <c r="H197" s="82">
        <f>H198</f>
        <v>800</v>
      </c>
    </row>
    <row r="198" spans="1:8" ht="25.5">
      <c r="A198" s="62"/>
      <c r="B198" s="34" t="s">
        <v>77</v>
      </c>
      <c r="C198" s="36"/>
      <c r="D198" s="36" t="s">
        <v>24</v>
      </c>
      <c r="E198" s="35" t="s">
        <v>94</v>
      </c>
      <c r="F198" s="35" t="s">
        <v>103</v>
      </c>
      <c r="G198" s="35" t="s">
        <v>78</v>
      </c>
      <c r="H198" s="83">
        <v>800</v>
      </c>
    </row>
    <row r="199" spans="1:8" ht="25.5" hidden="1">
      <c r="A199" s="62"/>
      <c r="B199" s="91" t="s">
        <v>105</v>
      </c>
      <c r="C199" s="36"/>
      <c r="D199" s="36" t="s">
        <v>24</v>
      </c>
      <c r="E199" s="35" t="s">
        <v>94</v>
      </c>
      <c r="F199" s="35" t="s">
        <v>103</v>
      </c>
      <c r="G199" s="35" t="s">
        <v>106</v>
      </c>
      <c r="H199" s="83">
        <f>H200</f>
        <v>0</v>
      </c>
    </row>
    <row r="200" spans="1:8" ht="25.5" hidden="1">
      <c r="A200" s="62"/>
      <c r="B200" s="34" t="s">
        <v>107</v>
      </c>
      <c r="C200" s="36"/>
      <c r="D200" s="36" t="s">
        <v>24</v>
      </c>
      <c r="E200" s="35" t="s">
        <v>94</v>
      </c>
      <c r="F200" s="35" t="s">
        <v>103</v>
      </c>
      <c r="G200" s="36">
        <v>630</v>
      </c>
      <c r="H200" s="82">
        <v>0</v>
      </c>
    </row>
    <row r="201" spans="1:8" ht="25.5">
      <c r="A201" s="62"/>
      <c r="B201" s="39" t="s">
        <v>109</v>
      </c>
      <c r="C201" s="36"/>
      <c r="D201" s="36" t="s">
        <v>24</v>
      </c>
      <c r="E201" s="35" t="s">
        <v>94</v>
      </c>
      <c r="F201" s="35" t="s">
        <v>110</v>
      </c>
      <c r="G201" s="36"/>
      <c r="H201" s="82">
        <f>H202</f>
        <v>1000</v>
      </c>
    </row>
    <row r="202" spans="1:8" ht="25.5">
      <c r="A202" s="62"/>
      <c r="B202" s="39" t="s">
        <v>111</v>
      </c>
      <c r="C202" s="36"/>
      <c r="D202" s="36" t="s">
        <v>24</v>
      </c>
      <c r="E202" s="35" t="s">
        <v>94</v>
      </c>
      <c r="F202" s="35" t="s">
        <v>112</v>
      </c>
      <c r="G202" s="36"/>
      <c r="H202" s="82">
        <f>H203</f>
        <v>1000</v>
      </c>
    </row>
    <row r="203" spans="1:8" ht="25.5">
      <c r="A203" s="62"/>
      <c r="B203" s="39" t="s">
        <v>115</v>
      </c>
      <c r="C203" s="36"/>
      <c r="D203" s="36" t="s">
        <v>24</v>
      </c>
      <c r="E203" s="35" t="s">
        <v>94</v>
      </c>
      <c r="F203" s="35" t="s">
        <v>116</v>
      </c>
      <c r="G203" s="36"/>
      <c r="H203" s="82">
        <f>H204</f>
        <v>1000</v>
      </c>
    </row>
    <row r="204" spans="1:8" ht="25.5">
      <c r="A204" s="62"/>
      <c r="B204" s="59" t="s">
        <v>76</v>
      </c>
      <c r="C204" s="36"/>
      <c r="D204" s="36" t="s">
        <v>24</v>
      </c>
      <c r="E204" s="35" t="s">
        <v>94</v>
      </c>
      <c r="F204" s="35" t="s">
        <v>116</v>
      </c>
      <c r="G204" s="36">
        <v>200</v>
      </c>
      <c r="H204" s="82">
        <f>H205</f>
        <v>1000</v>
      </c>
    </row>
    <row r="205" spans="1:8" ht="25.5">
      <c r="A205" s="62"/>
      <c r="B205" s="34" t="s">
        <v>77</v>
      </c>
      <c r="C205" s="36"/>
      <c r="D205" s="36" t="s">
        <v>24</v>
      </c>
      <c r="E205" s="35" t="s">
        <v>94</v>
      </c>
      <c r="F205" s="35" t="s">
        <v>116</v>
      </c>
      <c r="G205" s="35" t="s">
        <v>78</v>
      </c>
      <c r="H205" s="82">
        <f>2000-1000</f>
        <v>1000</v>
      </c>
    </row>
    <row r="206" spans="1:8" ht="54" customHeight="1">
      <c r="A206" s="62"/>
      <c r="B206" s="47" t="s">
        <v>155</v>
      </c>
      <c r="C206" s="32"/>
      <c r="D206" s="32" t="s">
        <v>24</v>
      </c>
      <c r="E206" s="31" t="s">
        <v>94</v>
      </c>
      <c r="F206" s="44" t="s">
        <v>232</v>
      </c>
      <c r="G206" s="32"/>
      <c r="H206" s="81">
        <f>H207</f>
        <v>582</v>
      </c>
    </row>
    <row r="207" spans="1:8" ht="26.25">
      <c r="A207" s="62"/>
      <c r="B207" s="39" t="s">
        <v>241</v>
      </c>
      <c r="C207" s="36"/>
      <c r="D207" s="36" t="s">
        <v>24</v>
      </c>
      <c r="E207" s="35" t="s">
        <v>94</v>
      </c>
      <c r="F207" s="35" t="s">
        <v>242</v>
      </c>
      <c r="G207" s="32"/>
      <c r="H207" s="82">
        <f>H208</f>
        <v>582</v>
      </c>
    </row>
    <row r="208" spans="1:8" ht="26.25">
      <c r="A208" s="62"/>
      <c r="B208" s="39" t="s">
        <v>243</v>
      </c>
      <c r="C208" s="36"/>
      <c r="D208" s="36" t="s">
        <v>24</v>
      </c>
      <c r="E208" s="35" t="s">
        <v>94</v>
      </c>
      <c r="F208" s="35" t="s">
        <v>244</v>
      </c>
      <c r="G208" s="32"/>
      <c r="H208" s="82">
        <f>H209</f>
        <v>582</v>
      </c>
    </row>
    <row r="209" spans="1:8" ht="14.25">
      <c r="A209" s="62"/>
      <c r="B209" s="39" t="s">
        <v>245</v>
      </c>
      <c r="C209" s="36"/>
      <c r="D209" s="36" t="s">
        <v>24</v>
      </c>
      <c r="E209" s="35" t="s">
        <v>94</v>
      </c>
      <c r="F209" s="35" t="s">
        <v>246</v>
      </c>
      <c r="G209" s="35"/>
      <c r="H209" s="82">
        <f>H211</f>
        <v>582</v>
      </c>
    </row>
    <row r="210" spans="1:8" ht="25.5">
      <c r="A210" s="62"/>
      <c r="B210" s="39" t="s">
        <v>76</v>
      </c>
      <c r="C210" s="36"/>
      <c r="D210" s="36" t="s">
        <v>24</v>
      </c>
      <c r="E210" s="35" t="s">
        <v>94</v>
      </c>
      <c r="F210" s="35" t="s">
        <v>246</v>
      </c>
      <c r="G210" s="35" t="s">
        <v>104</v>
      </c>
      <c r="H210" s="82">
        <f>H211</f>
        <v>582</v>
      </c>
    </row>
    <row r="211" spans="1:8" ht="25.5">
      <c r="A211" s="62"/>
      <c r="B211" s="34" t="s">
        <v>77</v>
      </c>
      <c r="C211" s="36"/>
      <c r="D211" s="36" t="s">
        <v>24</v>
      </c>
      <c r="E211" s="35" t="s">
        <v>94</v>
      </c>
      <c r="F211" s="35" t="s">
        <v>246</v>
      </c>
      <c r="G211" s="35" t="s">
        <v>78</v>
      </c>
      <c r="H211" s="82">
        <f>1000-94-24-300</f>
        <v>582</v>
      </c>
    </row>
    <row r="212" spans="1:8" ht="12.75">
      <c r="A212" s="25"/>
      <c r="B212" s="26" t="s">
        <v>199</v>
      </c>
      <c r="C212" s="28"/>
      <c r="D212" s="28" t="s">
        <v>24</v>
      </c>
      <c r="E212" s="27" t="s">
        <v>200</v>
      </c>
      <c r="F212" s="28"/>
      <c r="G212" s="28"/>
      <c r="H212" s="80">
        <f>H213+H266+H271</f>
        <v>47515.880000000005</v>
      </c>
    </row>
    <row r="213" spans="1:9" ht="81">
      <c r="A213" s="54"/>
      <c r="B213" s="47" t="s">
        <v>153</v>
      </c>
      <c r="C213" s="32"/>
      <c r="D213" s="32" t="s">
        <v>24</v>
      </c>
      <c r="E213" s="31" t="s">
        <v>200</v>
      </c>
      <c r="F213" s="32" t="s">
        <v>192</v>
      </c>
      <c r="G213" s="31" t="s">
        <v>54</v>
      </c>
      <c r="H213" s="81">
        <f>H214+H239+H261</f>
        <v>33652.880000000005</v>
      </c>
      <c r="I213" s="92"/>
    </row>
    <row r="214" spans="1:9" ht="25.5">
      <c r="A214" s="54"/>
      <c r="B214" s="39" t="s">
        <v>193</v>
      </c>
      <c r="C214" s="36"/>
      <c r="D214" s="36" t="s">
        <v>24</v>
      </c>
      <c r="E214" s="35" t="s">
        <v>200</v>
      </c>
      <c r="F214" s="36" t="s">
        <v>194</v>
      </c>
      <c r="G214" s="35" t="s">
        <v>54</v>
      </c>
      <c r="H214" s="82">
        <f>H215</f>
        <v>14278.880000000001</v>
      </c>
      <c r="I214" s="92"/>
    </row>
    <row r="215" spans="1:9" ht="12" customHeight="1">
      <c r="A215" s="54"/>
      <c r="B215" s="39" t="s">
        <v>195</v>
      </c>
      <c r="C215" s="36"/>
      <c r="D215" s="36" t="s">
        <v>24</v>
      </c>
      <c r="E215" s="35" t="s">
        <v>200</v>
      </c>
      <c r="F215" s="36" t="s">
        <v>196</v>
      </c>
      <c r="G215" s="35" t="s">
        <v>54</v>
      </c>
      <c r="H215" s="82">
        <f>H216+H236+H233+H219+H222+H227+H230</f>
        <v>14278.880000000001</v>
      </c>
      <c r="I215" s="92"/>
    </row>
    <row r="216" spans="1:9" s="5" customFormat="1" ht="39.75" customHeight="1">
      <c r="A216" s="33"/>
      <c r="B216" s="39" t="s">
        <v>197</v>
      </c>
      <c r="C216" s="36"/>
      <c r="D216" s="36" t="s">
        <v>24</v>
      </c>
      <c r="E216" s="35" t="s">
        <v>200</v>
      </c>
      <c r="F216" s="36" t="s">
        <v>198</v>
      </c>
      <c r="G216" s="35"/>
      <c r="H216" s="83">
        <f>H217</f>
        <v>1160</v>
      </c>
      <c r="I216" s="93"/>
    </row>
    <row r="217" spans="1:9" s="5" customFormat="1" ht="28.5" customHeight="1">
      <c r="A217" s="33"/>
      <c r="B217" s="64" t="s">
        <v>90</v>
      </c>
      <c r="C217" s="36"/>
      <c r="D217" s="36" t="s">
        <v>24</v>
      </c>
      <c r="E217" s="35" t="s">
        <v>200</v>
      </c>
      <c r="F217" s="36" t="s">
        <v>198</v>
      </c>
      <c r="G217" s="35" t="s">
        <v>97</v>
      </c>
      <c r="H217" s="83">
        <f>H218</f>
        <v>1160</v>
      </c>
      <c r="I217" s="93"/>
    </row>
    <row r="218" spans="1:9" s="5" customFormat="1" ht="14.25">
      <c r="A218" s="33"/>
      <c r="B218" s="63" t="s">
        <v>91</v>
      </c>
      <c r="C218" s="36"/>
      <c r="D218" s="36" t="s">
        <v>24</v>
      </c>
      <c r="E218" s="35" t="s">
        <v>200</v>
      </c>
      <c r="F218" s="36" t="s">
        <v>198</v>
      </c>
      <c r="G218" s="35" t="s">
        <v>92</v>
      </c>
      <c r="H218" s="83">
        <f>624+200+336</f>
        <v>1160</v>
      </c>
      <c r="I218" s="93"/>
    </row>
    <row r="219" spans="1:9" s="5" customFormat="1" ht="39.75" customHeight="1" hidden="1">
      <c r="A219" s="33"/>
      <c r="B219" s="39" t="s">
        <v>217</v>
      </c>
      <c r="C219" s="36"/>
      <c r="D219" s="36" t="s">
        <v>24</v>
      </c>
      <c r="E219" s="35" t="s">
        <v>200</v>
      </c>
      <c r="F219" s="36" t="s">
        <v>482</v>
      </c>
      <c r="G219" s="35"/>
      <c r="H219" s="83">
        <f>H221</f>
        <v>0</v>
      </c>
      <c r="I219" s="93"/>
    </row>
    <row r="220" spans="1:9" s="5" customFormat="1" ht="28.5" customHeight="1" hidden="1">
      <c r="A220" s="33"/>
      <c r="B220" s="39" t="s">
        <v>76</v>
      </c>
      <c r="C220" s="36"/>
      <c r="D220" s="36" t="s">
        <v>24</v>
      </c>
      <c r="E220" s="35" t="s">
        <v>200</v>
      </c>
      <c r="F220" s="36" t="s">
        <v>482</v>
      </c>
      <c r="G220" s="35" t="s">
        <v>104</v>
      </c>
      <c r="H220" s="83">
        <f>H221</f>
        <v>0</v>
      </c>
      <c r="I220" s="93"/>
    </row>
    <row r="221" spans="1:9" s="5" customFormat="1" ht="12.75" customHeight="1" hidden="1">
      <c r="A221" s="33"/>
      <c r="B221" s="34" t="s">
        <v>77</v>
      </c>
      <c r="C221" s="36"/>
      <c r="D221" s="36" t="s">
        <v>24</v>
      </c>
      <c r="E221" s="35" t="s">
        <v>200</v>
      </c>
      <c r="F221" s="36" t="s">
        <v>482</v>
      </c>
      <c r="G221" s="35" t="s">
        <v>78</v>
      </c>
      <c r="H221" s="83">
        <f>750-750</f>
        <v>0</v>
      </c>
      <c r="I221" s="93"/>
    </row>
    <row r="222" spans="1:9" s="5" customFormat="1" ht="12.75" customHeight="1">
      <c r="A222" s="33"/>
      <c r="B222" s="39" t="s">
        <v>203</v>
      </c>
      <c r="C222" s="36"/>
      <c r="D222" s="36" t="s">
        <v>24</v>
      </c>
      <c r="E222" s="35" t="s">
        <v>200</v>
      </c>
      <c r="F222" s="36" t="s">
        <v>204</v>
      </c>
      <c r="G222" s="35"/>
      <c r="H222" s="83">
        <f>H224+H226</f>
        <v>1203.74</v>
      </c>
      <c r="I222" s="93"/>
    </row>
    <row r="223" spans="1:9" s="5" customFormat="1" ht="12.75" customHeight="1">
      <c r="A223" s="33"/>
      <c r="B223" s="39" t="s">
        <v>76</v>
      </c>
      <c r="C223" s="36"/>
      <c r="D223" s="36" t="s">
        <v>24</v>
      </c>
      <c r="E223" s="35" t="s">
        <v>200</v>
      </c>
      <c r="F223" s="36" t="s">
        <v>204</v>
      </c>
      <c r="G223" s="35" t="s">
        <v>104</v>
      </c>
      <c r="H223" s="83">
        <f>H224</f>
        <v>1197.44</v>
      </c>
      <c r="I223" s="93"/>
    </row>
    <row r="224" spans="1:9" s="5" customFormat="1" ht="25.5" customHeight="1">
      <c r="A224" s="33"/>
      <c r="B224" s="34" t="s">
        <v>77</v>
      </c>
      <c r="C224" s="36"/>
      <c r="D224" s="36" t="s">
        <v>24</v>
      </c>
      <c r="E224" s="35" t="s">
        <v>200</v>
      </c>
      <c r="F224" s="36" t="s">
        <v>204</v>
      </c>
      <c r="G224" s="35" t="s">
        <v>78</v>
      </c>
      <c r="H224" s="83">
        <f>3000-1000-450-346.26-6.3</f>
        <v>1197.44</v>
      </c>
      <c r="I224" s="93"/>
    </row>
    <row r="225" spans="1:9" s="5" customFormat="1" ht="12.75" customHeight="1">
      <c r="A225" s="33"/>
      <c r="B225" s="65" t="s">
        <v>127</v>
      </c>
      <c r="C225" s="36"/>
      <c r="D225" s="36" t="s">
        <v>24</v>
      </c>
      <c r="E225" s="35" t="s">
        <v>200</v>
      </c>
      <c r="F225" s="36" t="s">
        <v>204</v>
      </c>
      <c r="G225" s="35" t="s">
        <v>128</v>
      </c>
      <c r="H225" s="83">
        <f>H226</f>
        <v>6.3</v>
      </c>
      <c r="I225" s="93"/>
    </row>
    <row r="226" spans="1:9" s="5" customFormat="1" ht="12.75" customHeight="1">
      <c r="A226" s="33"/>
      <c r="B226" s="34" t="s">
        <v>312</v>
      </c>
      <c r="C226" s="36"/>
      <c r="D226" s="36" t="s">
        <v>24</v>
      </c>
      <c r="E226" s="35" t="s">
        <v>200</v>
      </c>
      <c r="F226" s="36" t="s">
        <v>204</v>
      </c>
      <c r="G226" s="35" t="s">
        <v>313</v>
      </c>
      <c r="H226" s="83">
        <v>6.3</v>
      </c>
      <c r="I226" s="93"/>
    </row>
    <row r="227" spans="1:9" s="5" customFormat="1" ht="25.5" customHeight="1" hidden="1">
      <c r="A227" s="33"/>
      <c r="B227" s="65" t="s">
        <v>450</v>
      </c>
      <c r="C227" s="36"/>
      <c r="D227" s="36" t="s">
        <v>24</v>
      </c>
      <c r="E227" s="35" t="s">
        <v>200</v>
      </c>
      <c r="F227" s="36" t="s">
        <v>480</v>
      </c>
      <c r="G227" s="35"/>
      <c r="H227" s="83">
        <f>H228</f>
        <v>0</v>
      </c>
      <c r="I227" s="93"/>
    </row>
    <row r="228" spans="1:9" s="5" customFormat="1" ht="25.5" customHeight="1" hidden="1">
      <c r="A228" s="33"/>
      <c r="B228" s="65" t="s">
        <v>127</v>
      </c>
      <c r="C228" s="36"/>
      <c r="D228" s="36" t="s">
        <v>24</v>
      </c>
      <c r="E228" s="35" t="s">
        <v>200</v>
      </c>
      <c r="F228" s="36" t="s">
        <v>480</v>
      </c>
      <c r="G228" s="35" t="s">
        <v>128</v>
      </c>
      <c r="H228" s="83">
        <f>H229</f>
        <v>0</v>
      </c>
      <c r="I228" s="93"/>
    </row>
    <row r="229" spans="1:9" s="5" customFormat="1" ht="25.5" customHeight="1" hidden="1">
      <c r="A229" s="33"/>
      <c r="B229" s="65" t="s">
        <v>25</v>
      </c>
      <c r="C229" s="36"/>
      <c r="D229" s="36" t="s">
        <v>24</v>
      </c>
      <c r="E229" s="35" t="s">
        <v>200</v>
      </c>
      <c r="F229" s="36" t="s">
        <v>480</v>
      </c>
      <c r="G229" s="35" t="s">
        <v>26</v>
      </c>
      <c r="H229" s="83">
        <v>0</v>
      </c>
      <c r="I229" s="93"/>
    </row>
    <row r="230" spans="1:9" s="5" customFormat="1" ht="51">
      <c r="A230" s="33"/>
      <c r="B230" s="39" t="s">
        <v>197</v>
      </c>
      <c r="C230" s="36"/>
      <c r="D230" s="36" t="s">
        <v>24</v>
      </c>
      <c r="E230" s="35" t="s">
        <v>200</v>
      </c>
      <c r="F230" s="36" t="s">
        <v>481</v>
      </c>
      <c r="G230" s="35"/>
      <c r="H230" s="83">
        <f>H232</f>
        <v>9171</v>
      </c>
      <c r="I230" s="93"/>
    </row>
    <row r="231" spans="1:9" s="5" customFormat="1" ht="25.5">
      <c r="A231" s="33"/>
      <c r="B231" s="64" t="s">
        <v>90</v>
      </c>
      <c r="C231" s="36"/>
      <c r="D231" s="36" t="s">
        <v>24</v>
      </c>
      <c r="E231" s="35" t="s">
        <v>200</v>
      </c>
      <c r="F231" s="36" t="s">
        <v>481</v>
      </c>
      <c r="G231" s="35" t="s">
        <v>97</v>
      </c>
      <c r="H231" s="83">
        <f>H232</f>
        <v>9171</v>
      </c>
      <c r="I231" s="93"/>
    </row>
    <row r="232" spans="1:9" s="5" customFormat="1" ht="14.25">
      <c r="A232" s="33"/>
      <c r="B232" s="63" t="s">
        <v>91</v>
      </c>
      <c r="C232" s="36"/>
      <c r="D232" s="36" t="s">
        <v>24</v>
      </c>
      <c r="E232" s="35" t="s">
        <v>200</v>
      </c>
      <c r="F232" s="36" t="s">
        <v>481</v>
      </c>
      <c r="G232" s="35" t="s">
        <v>92</v>
      </c>
      <c r="H232" s="83">
        <f>7093-7093+161+6886+46+2078</f>
        <v>9171</v>
      </c>
      <c r="I232" s="93"/>
    </row>
    <row r="233" spans="1:9" s="5" customFormat="1" ht="25.5">
      <c r="A233" s="33"/>
      <c r="B233" s="65" t="s">
        <v>450</v>
      </c>
      <c r="C233" s="36"/>
      <c r="D233" s="36" t="s">
        <v>24</v>
      </c>
      <c r="E233" s="35" t="s">
        <v>200</v>
      </c>
      <c r="F233" s="36" t="s">
        <v>449</v>
      </c>
      <c r="G233" s="35"/>
      <c r="H233" s="83">
        <f>H234</f>
        <v>94</v>
      </c>
      <c r="I233" s="93"/>
    </row>
    <row r="234" spans="1:9" s="5" customFormat="1" ht="14.25">
      <c r="A234" s="33"/>
      <c r="B234" s="65" t="s">
        <v>127</v>
      </c>
      <c r="C234" s="36"/>
      <c r="D234" s="36" t="s">
        <v>24</v>
      </c>
      <c r="E234" s="35" t="s">
        <v>200</v>
      </c>
      <c r="F234" s="36" t="s">
        <v>449</v>
      </c>
      <c r="G234" s="35" t="s">
        <v>128</v>
      </c>
      <c r="H234" s="83">
        <f>H235</f>
        <v>94</v>
      </c>
      <c r="I234" s="93"/>
    </row>
    <row r="235" spans="1:9" s="5" customFormat="1" ht="38.25">
      <c r="A235" s="33"/>
      <c r="B235" s="65" t="s">
        <v>25</v>
      </c>
      <c r="C235" s="36"/>
      <c r="D235" s="36" t="s">
        <v>24</v>
      </c>
      <c r="E235" s="35" t="s">
        <v>200</v>
      </c>
      <c r="F235" s="36" t="s">
        <v>449</v>
      </c>
      <c r="G235" s="35" t="s">
        <v>26</v>
      </c>
      <c r="H235" s="83">
        <v>94</v>
      </c>
      <c r="I235" s="93"/>
    </row>
    <row r="236" spans="1:9" s="5" customFormat="1" ht="39" customHeight="1">
      <c r="A236" s="33"/>
      <c r="B236" s="39" t="s">
        <v>197</v>
      </c>
      <c r="C236" s="36"/>
      <c r="D236" s="36" t="s">
        <v>24</v>
      </c>
      <c r="E236" s="35" t="s">
        <v>200</v>
      </c>
      <c r="F236" s="36" t="s">
        <v>201</v>
      </c>
      <c r="G236" s="35"/>
      <c r="H236" s="83">
        <f>H238</f>
        <v>2650.14</v>
      </c>
      <c r="I236" s="93"/>
    </row>
    <row r="237" spans="1:9" s="5" customFormat="1" ht="25.5">
      <c r="A237" s="33"/>
      <c r="B237" s="64" t="s">
        <v>90</v>
      </c>
      <c r="C237" s="36"/>
      <c r="D237" s="36" t="s">
        <v>24</v>
      </c>
      <c r="E237" s="35" t="s">
        <v>200</v>
      </c>
      <c r="F237" s="36" t="s">
        <v>201</v>
      </c>
      <c r="G237" s="35" t="s">
        <v>97</v>
      </c>
      <c r="H237" s="83">
        <f>H238</f>
        <v>2650.14</v>
      </c>
      <c r="I237" s="93"/>
    </row>
    <row r="238" spans="1:9" s="5" customFormat="1" ht="14.25">
      <c r="A238" s="33"/>
      <c r="B238" s="63" t="s">
        <v>91</v>
      </c>
      <c r="C238" s="36"/>
      <c r="D238" s="36" t="s">
        <v>24</v>
      </c>
      <c r="E238" s="35" t="s">
        <v>200</v>
      </c>
      <c r="F238" s="36" t="s">
        <v>201</v>
      </c>
      <c r="G238" s="35" t="s">
        <v>92</v>
      </c>
      <c r="H238" s="83">
        <f>2470.14+180</f>
        <v>2650.14</v>
      </c>
      <c r="I238" s="93"/>
    </row>
    <row r="239" spans="1:8" ht="25.5">
      <c r="A239" s="33"/>
      <c r="B239" s="39" t="s">
        <v>205</v>
      </c>
      <c r="C239" s="36"/>
      <c r="D239" s="36" t="s">
        <v>24</v>
      </c>
      <c r="E239" s="35" t="s">
        <v>200</v>
      </c>
      <c r="F239" s="36" t="s">
        <v>206</v>
      </c>
      <c r="G239" s="35"/>
      <c r="H239" s="82">
        <f>H240</f>
        <v>19174</v>
      </c>
    </row>
    <row r="240" spans="1:9" ht="12.75">
      <c r="A240" s="54"/>
      <c r="B240" s="39" t="s">
        <v>207</v>
      </c>
      <c r="C240" s="36"/>
      <c r="D240" s="36" t="s">
        <v>24</v>
      </c>
      <c r="E240" s="35" t="s">
        <v>200</v>
      </c>
      <c r="F240" s="36" t="s">
        <v>208</v>
      </c>
      <c r="G240" s="35" t="s">
        <v>54</v>
      </c>
      <c r="H240" s="82">
        <f>H246+H241+H252+H255+H258+H249</f>
        <v>19174</v>
      </c>
      <c r="I240" s="92"/>
    </row>
    <row r="241" spans="1:9" ht="25.5" hidden="1">
      <c r="A241" s="54"/>
      <c r="B241" s="34" t="s">
        <v>209</v>
      </c>
      <c r="C241" s="36"/>
      <c r="D241" s="36" t="s">
        <v>24</v>
      </c>
      <c r="E241" s="35" t="s">
        <v>200</v>
      </c>
      <c r="F241" s="36" t="s">
        <v>27</v>
      </c>
      <c r="G241" s="35"/>
      <c r="H241" s="82">
        <f>H243+H245</f>
        <v>0</v>
      </c>
      <c r="I241" s="92"/>
    </row>
    <row r="242" spans="1:9" ht="25.5" hidden="1">
      <c r="A242" s="54"/>
      <c r="B242" s="34" t="s">
        <v>76</v>
      </c>
      <c r="C242" s="36"/>
      <c r="D242" s="36" t="s">
        <v>24</v>
      </c>
      <c r="E242" s="35" t="s">
        <v>200</v>
      </c>
      <c r="F242" s="36" t="s">
        <v>210</v>
      </c>
      <c r="G242" s="35" t="s">
        <v>104</v>
      </c>
      <c r="H242" s="82">
        <f>H243</f>
        <v>0</v>
      </c>
      <c r="I242" s="92"/>
    </row>
    <row r="243" spans="1:9" ht="25.5" hidden="1">
      <c r="A243" s="54"/>
      <c r="B243" s="39" t="s">
        <v>77</v>
      </c>
      <c r="C243" s="36"/>
      <c r="D243" s="36" t="s">
        <v>24</v>
      </c>
      <c r="E243" s="35" t="s">
        <v>200</v>
      </c>
      <c r="F243" s="36" t="s">
        <v>210</v>
      </c>
      <c r="G243" s="35" t="s">
        <v>78</v>
      </c>
      <c r="H243" s="82">
        <f>500-500</f>
        <v>0</v>
      </c>
      <c r="I243" s="92"/>
    </row>
    <row r="244" spans="1:9" ht="25.5" hidden="1">
      <c r="A244" s="54"/>
      <c r="B244" s="64" t="s">
        <v>90</v>
      </c>
      <c r="C244" s="36"/>
      <c r="D244" s="36" t="s">
        <v>24</v>
      </c>
      <c r="E244" s="35" t="s">
        <v>200</v>
      </c>
      <c r="F244" s="36" t="s">
        <v>210</v>
      </c>
      <c r="G244" s="35" t="s">
        <v>97</v>
      </c>
      <c r="H244" s="82">
        <f>H245</f>
        <v>0</v>
      </c>
      <c r="I244" s="92"/>
    </row>
    <row r="245" spans="1:9" ht="12.75" hidden="1">
      <c r="A245" s="54"/>
      <c r="B245" s="63" t="s">
        <v>91</v>
      </c>
      <c r="C245" s="36"/>
      <c r="D245" s="36" t="s">
        <v>24</v>
      </c>
      <c r="E245" s="35" t="s">
        <v>200</v>
      </c>
      <c r="F245" s="36" t="s">
        <v>210</v>
      </c>
      <c r="G245" s="35" t="s">
        <v>92</v>
      </c>
      <c r="H245" s="82">
        <v>0</v>
      </c>
      <c r="I245" s="92"/>
    </row>
    <row r="246" spans="1:9" ht="38.25">
      <c r="A246" s="33"/>
      <c r="B246" s="66" t="s">
        <v>211</v>
      </c>
      <c r="C246" s="36"/>
      <c r="D246" s="36" t="s">
        <v>24</v>
      </c>
      <c r="E246" s="35" t="s">
        <v>200</v>
      </c>
      <c r="F246" s="36" t="s">
        <v>212</v>
      </c>
      <c r="G246" s="35"/>
      <c r="H246" s="82">
        <f>H248</f>
        <v>200</v>
      </c>
      <c r="I246" s="92"/>
    </row>
    <row r="247" spans="1:9" ht="25.5">
      <c r="A247" s="33"/>
      <c r="B247" s="66" t="s">
        <v>76</v>
      </c>
      <c r="C247" s="36"/>
      <c r="D247" s="36" t="s">
        <v>24</v>
      </c>
      <c r="E247" s="35" t="s">
        <v>200</v>
      </c>
      <c r="F247" s="36" t="s">
        <v>212</v>
      </c>
      <c r="G247" s="35" t="s">
        <v>104</v>
      </c>
      <c r="H247" s="82">
        <f>H248</f>
        <v>200</v>
      </c>
      <c r="I247" s="92"/>
    </row>
    <row r="248" spans="1:9" ht="25.5">
      <c r="A248" s="33"/>
      <c r="B248" s="34" t="s">
        <v>77</v>
      </c>
      <c r="C248" s="36"/>
      <c r="D248" s="36" t="s">
        <v>24</v>
      </c>
      <c r="E248" s="35" t="s">
        <v>200</v>
      </c>
      <c r="F248" s="36" t="s">
        <v>212</v>
      </c>
      <c r="G248" s="35" t="s">
        <v>78</v>
      </c>
      <c r="H248" s="83">
        <f>1000-500-300</f>
        <v>200</v>
      </c>
      <c r="I248" s="92"/>
    </row>
    <row r="249" spans="1:9" ht="38.25">
      <c r="A249" s="54"/>
      <c r="B249" s="34" t="s">
        <v>494</v>
      </c>
      <c r="C249" s="36"/>
      <c r="D249" s="36" t="s">
        <v>24</v>
      </c>
      <c r="E249" s="35" t="s">
        <v>200</v>
      </c>
      <c r="F249" s="36" t="s">
        <v>493</v>
      </c>
      <c r="G249" s="35"/>
      <c r="H249" s="82">
        <f>H250</f>
        <v>18389</v>
      </c>
      <c r="I249" s="92"/>
    </row>
    <row r="250" spans="1:9" ht="25.5">
      <c r="A250" s="54"/>
      <c r="B250" s="65" t="s">
        <v>90</v>
      </c>
      <c r="C250" s="36"/>
      <c r="D250" s="36" t="s">
        <v>24</v>
      </c>
      <c r="E250" s="35" t="s">
        <v>200</v>
      </c>
      <c r="F250" s="36" t="s">
        <v>493</v>
      </c>
      <c r="G250" s="35" t="s">
        <v>97</v>
      </c>
      <c r="H250" s="82">
        <f>H251</f>
        <v>18389</v>
      </c>
      <c r="I250" s="92"/>
    </row>
    <row r="251" spans="1:9" ht="12.75">
      <c r="A251" s="54"/>
      <c r="B251" s="65" t="s">
        <v>91</v>
      </c>
      <c r="C251" s="36"/>
      <c r="D251" s="36" t="s">
        <v>24</v>
      </c>
      <c r="E251" s="35" t="s">
        <v>200</v>
      </c>
      <c r="F251" s="36" t="s">
        <v>493</v>
      </c>
      <c r="G251" s="35" t="s">
        <v>92</v>
      </c>
      <c r="H251" s="82">
        <f>7110.88-7110.88+1500+1500+4000+3500+6000+1889</f>
        <v>18389</v>
      </c>
      <c r="I251" s="92"/>
    </row>
    <row r="252" spans="1:8" ht="25.5" customHeight="1" hidden="1">
      <c r="A252" s="33"/>
      <c r="B252" s="34" t="s">
        <v>453</v>
      </c>
      <c r="C252" s="36"/>
      <c r="D252" s="36" t="s">
        <v>24</v>
      </c>
      <c r="E252" s="35" t="s">
        <v>200</v>
      </c>
      <c r="F252" s="36" t="s">
        <v>457</v>
      </c>
      <c r="G252" s="35"/>
      <c r="H252" s="82">
        <f>H253</f>
        <v>0</v>
      </c>
    </row>
    <row r="253" spans="1:8" ht="25.5" customHeight="1" hidden="1">
      <c r="A253" s="33"/>
      <c r="B253" s="59" t="s">
        <v>76</v>
      </c>
      <c r="C253" s="36"/>
      <c r="D253" s="36" t="s">
        <v>24</v>
      </c>
      <c r="E253" s="35" t="s">
        <v>200</v>
      </c>
      <c r="F253" s="36" t="s">
        <v>457</v>
      </c>
      <c r="G253" s="35" t="s">
        <v>104</v>
      </c>
      <c r="H253" s="83">
        <f>H254</f>
        <v>0</v>
      </c>
    </row>
    <row r="254" spans="1:8" ht="25.5" hidden="1">
      <c r="A254" s="33"/>
      <c r="B254" s="34" t="s">
        <v>77</v>
      </c>
      <c r="C254" s="36"/>
      <c r="D254" s="36" t="s">
        <v>24</v>
      </c>
      <c r="E254" s="35" t="s">
        <v>200</v>
      </c>
      <c r="F254" s="36" t="s">
        <v>457</v>
      </c>
      <c r="G254" s="35" t="s">
        <v>78</v>
      </c>
      <c r="H254" s="83">
        <v>0</v>
      </c>
    </row>
    <row r="255" spans="1:8" ht="30" customHeight="1">
      <c r="A255" s="54"/>
      <c r="B255" s="34" t="s">
        <v>209</v>
      </c>
      <c r="C255" s="36"/>
      <c r="D255" s="36" t="s">
        <v>24</v>
      </c>
      <c r="E255" s="35" t="s">
        <v>200</v>
      </c>
      <c r="F255" s="36" t="s">
        <v>451</v>
      </c>
      <c r="G255" s="35"/>
      <c r="H255" s="82">
        <f>H256</f>
        <v>585.0000000000001</v>
      </c>
    </row>
    <row r="256" spans="1:8" ht="25.5">
      <c r="A256" s="54"/>
      <c r="B256" s="65" t="s">
        <v>90</v>
      </c>
      <c r="C256" s="36"/>
      <c r="D256" s="36" t="s">
        <v>24</v>
      </c>
      <c r="E256" s="35" t="s">
        <v>200</v>
      </c>
      <c r="F256" s="36" t="s">
        <v>451</v>
      </c>
      <c r="G256" s="35" t="s">
        <v>97</v>
      </c>
      <c r="H256" s="82">
        <f>H257</f>
        <v>585.0000000000001</v>
      </c>
    </row>
    <row r="257" spans="1:8" ht="12.75">
      <c r="A257" s="54"/>
      <c r="B257" s="65" t="s">
        <v>91</v>
      </c>
      <c r="C257" s="36"/>
      <c r="D257" s="36" t="s">
        <v>24</v>
      </c>
      <c r="E257" s="35" t="s">
        <v>200</v>
      </c>
      <c r="F257" s="36" t="s">
        <v>451</v>
      </c>
      <c r="G257" s="35" t="s">
        <v>92</v>
      </c>
      <c r="H257" s="82">
        <f>213.33+25.41+102.84+198.84+44.58</f>
        <v>585.0000000000001</v>
      </c>
    </row>
    <row r="258" spans="1:8" ht="38.25" hidden="1">
      <c r="A258" s="54"/>
      <c r="B258" s="34" t="s">
        <v>453</v>
      </c>
      <c r="C258" s="36"/>
      <c r="D258" s="36" t="s">
        <v>24</v>
      </c>
      <c r="E258" s="35" t="s">
        <v>200</v>
      </c>
      <c r="F258" s="36" t="s">
        <v>452</v>
      </c>
      <c r="G258" s="35"/>
      <c r="H258" s="82">
        <f>H259</f>
        <v>0</v>
      </c>
    </row>
    <row r="259" spans="1:8" ht="25.5" hidden="1">
      <c r="A259" s="54"/>
      <c r="B259" s="59" t="s">
        <v>76</v>
      </c>
      <c r="C259" s="36"/>
      <c r="D259" s="36" t="s">
        <v>24</v>
      </c>
      <c r="E259" s="35" t="s">
        <v>200</v>
      </c>
      <c r="F259" s="36" t="s">
        <v>452</v>
      </c>
      <c r="G259" s="35" t="s">
        <v>104</v>
      </c>
      <c r="H259" s="82">
        <f>H260</f>
        <v>0</v>
      </c>
    </row>
    <row r="260" spans="1:8" ht="25.5" hidden="1">
      <c r="A260" s="54"/>
      <c r="B260" s="34" t="s">
        <v>77</v>
      </c>
      <c r="C260" s="36"/>
      <c r="D260" s="36" t="s">
        <v>24</v>
      </c>
      <c r="E260" s="35" t="s">
        <v>200</v>
      </c>
      <c r="F260" s="36" t="s">
        <v>452</v>
      </c>
      <c r="G260" s="35" t="s">
        <v>78</v>
      </c>
      <c r="H260" s="82">
        <v>0</v>
      </c>
    </row>
    <row r="261" spans="1:8" ht="25.5" customHeight="1">
      <c r="A261" s="33"/>
      <c r="B261" s="39" t="s">
        <v>501</v>
      </c>
      <c r="C261" s="36"/>
      <c r="D261" s="36" t="s">
        <v>24</v>
      </c>
      <c r="E261" s="35" t="s">
        <v>200</v>
      </c>
      <c r="F261" s="36" t="s">
        <v>506</v>
      </c>
      <c r="G261" s="35"/>
      <c r="H261" s="83">
        <f>H262</f>
        <v>200</v>
      </c>
    </row>
    <row r="262" spans="1:8" ht="12.75">
      <c r="A262" s="54"/>
      <c r="B262" s="39" t="s">
        <v>502</v>
      </c>
      <c r="C262" s="36"/>
      <c r="D262" s="36" t="s">
        <v>24</v>
      </c>
      <c r="E262" s="35" t="s">
        <v>200</v>
      </c>
      <c r="F262" s="36" t="s">
        <v>505</v>
      </c>
      <c r="G262" s="35" t="s">
        <v>54</v>
      </c>
      <c r="H262" s="83">
        <f>H263</f>
        <v>200</v>
      </c>
    </row>
    <row r="263" spans="1:8" ht="25.5">
      <c r="A263" s="54"/>
      <c r="B263" s="34" t="s">
        <v>515</v>
      </c>
      <c r="C263" s="36"/>
      <c r="D263" s="36" t="s">
        <v>24</v>
      </c>
      <c r="E263" s="35" t="s">
        <v>200</v>
      </c>
      <c r="F263" s="36" t="s">
        <v>504</v>
      </c>
      <c r="G263" s="35"/>
      <c r="H263" s="83">
        <f>H264</f>
        <v>200</v>
      </c>
    </row>
    <row r="264" spans="1:8" ht="25.5">
      <c r="A264" s="54"/>
      <c r="B264" s="34" t="s">
        <v>76</v>
      </c>
      <c r="C264" s="36"/>
      <c r="D264" s="36" t="s">
        <v>24</v>
      </c>
      <c r="E264" s="35" t="s">
        <v>200</v>
      </c>
      <c r="F264" s="36" t="s">
        <v>504</v>
      </c>
      <c r="G264" s="35" t="s">
        <v>104</v>
      </c>
      <c r="H264" s="83">
        <f>H265</f>
        <v>200</v>
      </c>
    </row>
    <row r="265" spans="1:8" ht="25.5">
      <c r="A265" s="54"/>
      <c r="B265" s="39" t="s">
        <v>77</v>
      </c>
      <c r="C265" s="36"/>
      <c r="D265" s="36" t="s">
        <v>24</v>
      </c>
      <c r="E265" s="35" t="s">
        <v>200</v>
      </c>
      <c r="F265" s="36" t="s">
        <v>504</v>
      </c>
      <c r="G265" s="35" t="s">
        <v>78</v>
      </c>
      <c r="H265" s="83">
        <f>1300-500-300-300</f>
        <v>200</v>
      </c>
    </row>
    <row r="266" spans="1:8" ht="40.5" customHeight="1">
      <c r="A266" s="33"/>
      <c r="B266" s="47" t="s">
        <v>253</v>
      </c>
      <c r="C266" s="32"/>
      <c r="D266" s="32" t="s">
        <v>24</v>
      </c>
      <c r="E266" s="31" t="s">
        <v>200</v>
      </c>
      <c r="F266" s="32" t="s">
        <v>254</v>
      </c>
      <c r="G266" s="31" t="s">
        <v>54</v>
      </c>
      <c r="H266" s="81">
        <f>H267</f>
        <v>12817</v>
      </c>
    </row>
    <row r="267" spans="1:9" ht="12.75">
      <c r="A267" s="54"/>
      <c r="B267" s="39" t="s">
        <v>255</v>
      </c>
      <c r="C267" s="36"/>
      <c r="D267" s="36" t="s">
        <v>24</v>
      </c>
      <c r="E267" s="35" t="s">
        <v>200</v>
      </c>
      <c r="F267" s="36" t="s">
        <v>256</v>
      </c>
      <c r="G267" s="35" t="s">
        <v>54</v>
      </c>
      <c r="H267" s="82">
        <f>H268</f>
        <v>12817</v>
      </c>
      <c r="I267" s="92"/>
    </row>
    <row r="268" spans="1:8" ht="25.5" customHeight="1">
      <c r="A268" s="33"/>
      <c r="B268" s="66" t="s">
        <v>257</v>
      </c>
      <c r="C268" s="36"/>
      <c r="D268" s="36" t="s">
        <v>24</v>
      </c>
      <c r="E268" s="35" t="s">
        <v>200</v>
      </c>
      <c r="F268" s="40" t="s">
        <v>258</v>
      </c>
      <c r="G268" s="35"/>
      <c r="H268" s="83">
        <f>H270</f>
        <v>12817</v>
      </c>
    </row>
    <row r="269" spans="1:8" ht="25.5" customHeight="1">
      <c r="A269" s="33"/>
      <c r="B269" s="66" t="s">
        <v>76</v>
      </c>
      <c r="C269" s="36"/>
      <c r="D269" s="36" t="s">
        <v>24</v>
      </c>
      <c r="E269" s="35" t="s">
        <v>200</v>
      </c>
      <c r="F269" s="40" t="s">
        <v>258</v>
      </c>
      <c r="G269" s="35" t="s">
        <v>104</v>
      </c>
      <c r="H269" s="83">
        <f>H270</f>
        <v>12817</v>
      </c>
    </row>
    <row r="270" spans="1:8" ht="25.5">
      <c r="A270" s="33"/>
      <c r="B270" s="34" t="s">
        <v>77</v>
      </c>
      <c r="C270" s="36"/>
      <c r="D270" s="36" t="s">
        <v>24</v>
      </c>
      <c r="E270" s="35" t="s">
        <v>200</v>
      </c>
      <c r="F270" s="40" t="s">
        <v>258</v>
      </c>
      <c r="G270" s="35" t="s">
        <v>78</v>
      </c>
      <c r="H270" s="83">
        <f>12000+817</f>
        <v>12817</v>
      </c>
    </row>
    <row r="271" spans="1:8" ht="39.75" customHeight="1">
      <c r="A271" s="33"/>
      <c r="B271" s="43" t="s">
        <v>320</v>
      </c>
      <c r="C271" s="50"/>
      <c r="D271" s="50" t="s">
        <v>24</v>
      </c>
      <c r="E271" s="44" t="s">
        <v>200</v>
      </c>
      <c r="F271" s="44" t="s">
        <v>321</v>
      </c>
      <c r="G271" s="31"/>
      <c r="H271" s="81">
        <f>H272</f>
        <v>1046</v>
      </c>
    </row>
    <row r="272" spans="1:8" ht="13.5">
      <c r="A272" s="33"/>
      <c r="B272" s="34" t="s">
        <v>272</v>
      </c>
      <c r="C272" s="41"/>
      <c r="D272" s="35" t="s">
        <v>20</v>
      </c>
      <c r="E272" s="35" t="s">
        <v>200</v>
      </c>
      <c r="F272" s="41" t="s">
        <v>322</v>
      </c>
      <c r="G272" s="31"/>
      <c r="H272" s="82">
        <f>H273</f>
        <v>1046</v>
      </c>
    </row>
    <row r="273" spans="1:8" ht="13.5">
      <c r="A273" s="33"/>
      <c r="B273" s="34" t="s">
        <v>272</v>
      </c>
      <c r="C273" s="41"/>
      <c r="D273" s="35" t="s">
        <v>20</v>
      </c>
      <c r="E273" s="35" t="s">
        <v>200</v>
      </c>
      <c r="F273" s="41" t="s">
        <v>323</v>
      </c>
      <c r="G273" s="31"/>
      <c r="H273" s="82">
        <f>H274</f>
        <v>1046</v>
      </c>
    </row>
    <row r="274" spans="1:8" ht="38.25">
      <c r="A274" s="33"/>
      <c r="B274" s="66" t="s">
        <v>341</v>
      </c>
      <c r="C274" s="36"/>
      <c r="D274" s="36" t="s">
        <v>24</v>
      </c>
      <c r="E274" s="35" t="s">
        <v>200</v>
      </c>
      <c r="F274" s="36" t="s">
        <v>340</v>
      </c>
      <c r="G274" s="35"/>
      <c r="H274" s="82">
        <f>H276+H277</f>
        <v>1046</v>
      </c>
    </row>
    <row r="275" spans="1:8" ht="25.5">
      <c r="A275" s="33"/>
      <c r="B275" s="66" t="s">
        <v>76</v>
      </c>
      <c r="C275" s="36"/>
      <c r="D275" s="36" t="s">
        <v>24</v>
      </c>
      <c r="E275" s="35" t="s">
        <v>200</v>
      </c>
      <c r="F275" s="36" t="s">
        <v>340</v>
      </c>
      <c r="G275" s="35" t="s">
        <v>104</v>
      </c>
      <c r="H275" s="82">
        <f aca="true" t="shared" si="7" ref="H275:H280">H276</f>
        <v>1046</v>
      </c>
    </row>
    <row r="276" spans="1:8" ht="24" customHeight="1">
      <c r="A276" s="33"/>
      <c r="B276" s="34" t="s">
        <v>77</v>
      </c>
      <c r="C276" s="36"/>
      <c r="D276" s="36" t="s">
        <v>24</v>
      </c>
      <c r="E276" s="35" t="s">
        <v>200</v>
      </c>
      <c r="F276" s="36" t="s">
        <v>340</v>
      </c>
      <c r="G276" s="41" t="s">
        <v>78</v>
      </c>
      <c r="H276" s="83">
        <f>870+176</f>
        <v>1046</v>
      </c>
    </row>
    <row r="277" spans="1:8" ht="12.75" hidden="1">
      <c r="A277" s="33"/>
      <c r="B277" s="34" t="s">
        <v>312</v>
      </c>
      <c r="C277" s="36"/>
      <c r="D277" s="36">
        <v>500</v>
      </c>
      <c r="E277" s="35" t="s">
        <v>200</v>
      </c>
      <c r="F277" s="36" t="s">
        <v>340</v>
      </c>
      <c r="G277" s="41" t="s">
        <v>313</v>
      </c>
      <c r="H277" s="83">
        <v>0</v>
      </c>
    </row>
    <row r="278" spans="1:8" s="6" customFormat="1" ht="13.5">
      <c r="A278" s="25"/>
      <c r="B278" s="26" t="s">
        <v>190</v>
      </c>
      <c r="C278" s="28"/>
      <c r="D278" s="28" t="s">
        <v>24</v>
      </c>
      <c r="E278" s="27" t="s">
        <v>191</v>
      </c>
      <c r="F278" s="28"/>
      <c r="G278" s="27"/>
      <c r="H278" s="80">
        <f>H279+H284+H296+H304+H309+H314</f>
        <v>17450.5</v>
      </c>
    </row>
    <row r="279" spans="1:8" s="7" customFormat="1" ht="68.25" customHeight="1" hidden="1">
      <c r="A279" s="53"/>
      <c r="B279" s="47" t="s">
        <v>152</v>
      </c>
      <c r="C279" s="32"/>
      <c r="D279" s="32" t="s">
        <v>24</v>
      </c>
      <c r="E279" s="31" t="s">
        <v>191</v>
      </c>
      <c r="F279" s="32" t="s">
        <v>185</v>
      </c>
      <c r="G279" s="31" t="s">
        <v>54</v>
      </c>
      <c r="H279" s="81">
        <f t="shared" si="7"/>
        <v>0</v>
      </c>
    </row>
    <row r="280" spans="1:8" s="7" customFormat="1" ht="39" hidden="1">
      <c r="A280" s="53"/>
      <c r="B280" s="39" t="s">
        <v>186</v>
      </c>
      <c r="C280" s="36"/>
      <c r="D280" s="36" t="s">
        <v>24</v>
      </c>
      <c r="E280" s="35" t="s">
        <v>191</v>
      </c>
      <c r="F280" s="36" t="s">
        <v>187</v>
      </c>
      <c r="G280" s="35" t="s">
        <v>54</v>
      </c>
      <c r="H280" s="82">
        <f t="shared" si="7"/>
        <v>0</v>
      </c>
    </row>
    <row r="281" spans="1:8" s="7" customFormat="1" ht="13.5" hidden="1">
      <c r="A281" s="53"/>
      <c r="B281" s="39" t="s">
        <v>188</v>
      </c>
      <c r="C281" s="36"/>
      <c r="D281" s="36" t="s">
        <v>24</v>
      </c>
      <c r="E281" s="35" t="s">
        <v>191</v>
      </c>
      <c r="F281" s="36" t="s">
        <v>189</v>
      </c>
      <c r="G281" s="35"/>
      <c r="H281" s="83">
        <f>H283</f>
        <v>0</v>
      </c>
    </row>
    <row r="282" spans="1:8" s="7" customFormat="1" ht="26.25" hidden="1">
      <c r="A282" s="53"/>
      <c r="B282" s="39" t="s">
        <v>76</v>
      </c>
      <c r="C282" s="36"/>
      <c r="D282" s="36" t="s">
        <v>24</v>
      </c>
      <c r="E282" s="35" t="s">
        <v>191</v>
      </c>
      <c r="F282" s="40" t="s">
        <v>189</v>
      </c>
      <c r="G282" s="35" t="s">
        <v>104</v>
      </c>
      <c r="H282" s="83">
        <f>H283</f>
        <v>0</v>
      </c>
    </row>
    <row r="283" spans="1:8" s="7" customFormat="1" ht="26.25" hidden="1">
      <c r="A283" s="53"/>
      <c r="B283" s="34" t="s">
        <v>77</v>
      </c>
      <c r="C283" s="36"/>
      <c r="D283" s="36" t="s">
        <v>24</v>
      </c>
      <c r="E283" s="35" t="s">
        <v>191</v>
      </c>
      <c r="F283" s="40" t="s">
        <v>189</v>
      </c>
      <c r="G283" s="35" t="s">
        <v>78</v>
      </c>
      <c r="H283" s="83">
        <f>1100-1100</f>
        <v>0</v>
      </c>
    </row>
    <row r="284" spans="1:8" ht="81">
      <c r="A284" s="54"/>
      <c r="B284" s="47" t="s">
        <v>153</v>
      </c>
      <c r="C284" s="32"/>
      <c r="D284" s="32" t="s">
        <v>24</v>
      </c>
      <c r="E284" s="31" t="s">
        <v>191</v>
      </c>
      <c r="F284" s="32" t="s">
        <v>192</v>
      </c>
      <c r="G284" s="31" t="s">
        <v>54</v>
      </c>
      <c r="H284" s="81">
        <f>H285</f>
        <v>9920</v>
      </c>
    </row>
    <row r="285" spans="1:8" ht="38.25">
      <c r="A285" s="54"/>
      <c r="B285" s="39" t="s">
        <v>213</v>
      </c>
      <c r="C285" s="36"/>
      <c r="D285" s="36" t="s">
        <v>24</v>
      </c>
      <c r="E285" s="35" t="s">
        <v>191</v>
      </c>
      <c r="F285" s="36" t="s">
        <v>214</v>
      </c>
      <c r="G285" s="35"/>
      <c r="H285" s="82">
        <f>H286</f>
        <v>9920</v>
      </c>
    </row>
    <row r="286" spans="1:8" ht="25.5">
      <c r="A286" s="54"/>
      <c r="B286" s="39" t="s">
        <v>28</v>
      </c>
      <c r="C286" s="36"/>
      <c r="D286" s="36" t="s">
        <v>24</v>
      </c>
      <c r="E286" s="35" t="s">
        <v>191</v>
      </c>
      <c r="F286" s="36" t="s">
        <v>214</v>
      </c>
      <c r="G286" s="35"/>
      <c r="H286" s="82">
        <f>H287+H293+H290</f>
        <v>9920</v>
      </c>
    </row>
    <row r="287" spans="1:9" s="5" customFormat="1" ht="25.5">
      <c r="A287" s="33"/>
      <c r="B287" s="39" t="s">
        <v>217</v>
      </c>
      <c r="C287" s="36"/>
      <c r="D287" s="36" t="s">
        <v>24</v>
      </c>
      <c r="E287" s="35" t="s">
        <v>191</v>
      </c>
      <c r="F287" s="36" t="s">
        <v>218</v>
      </c>
      <c r="G287" s="35"/>
      <c r="H287" s="83">
        <f>H289</f>
        <v>9920</v>
      </c>
      <c r="I287" s="96"/>
    </row>
    <row r="288" spans="1:9" s="5" customFormat="1" ht="25.5">
      <c r="A288" s="33"/>
      <c r="B288" s="39" t="s">
        <v>76</v>
      </c>
      <c r="C288" s="36"/>
      <c r="D288" s="36" t="s">
        <v>24</v>
      </c>
      <c r="E288" s="35" t="s">
        <v>191</v>
      </c>
      <c r="F288" s="36" t="s">
        <v>218</v>
      </c>
      <c r="G288" s="35" t="s">
        <v>104</v>
      </c>
      <c r="H288" s="83">
        <f>H289</f>
        <v>9920</v>
      </c>
      <c r="I288" s="96"/>
    </row>
    <row r="289" spans="1:8" ht="25.5">
      <c r="A289" s="33"/>
      <c r="B289" s="34" t="s">
        <v>77</v>
      </c>
      <c r="C289" s="36"/>
      <c r="D289" s="36" t="s">
        <v>24</v>
      </c>
      <c r="E289" s="35" t="s">
        <v>191</v>
      </c>
      <c r="F289" s="36" t="s">
        <v>218</v>
      </c>
      <c r="G289" s="35" t="s">
        <v>78</v>
      </c>
      <c r="H289" s="83">
        <f>11450-350-1000-180</f>
        <v>9920</v>
      </c>
    </row>
    <row r="290" spans="1:8" ht="51" hidden="1">
      <c r="A290" s="33"/>
      <c r="B290" s="67" t="s">
        <v>221</v>
      </c>
      <c r="C290" s="36"/>
      <c r="D290" s="36" t="s">
        <v>24</v>
      </c>
      <c r="E290" s="35" t="s">
        <v>191</v>
      </c>
      <c r="F290" s="36" t="s">
        <v>222</v>
      </c>
      <c r="G290" s="35"/>
      <c r="H290" s="83">
        <f>H291</f>
        <v>0</v>
      </c>
    </row>
    <row r="291" spans="1:8" ht="25.5" hidden="1">
      <c r="A291" s="33"/>
      <c r="B291" s="67" t="s">
        <v>76</v>
      </c>
      <c r="C291" s="36"/>
      <c r="D291" s="36" t="s">
        <v>24</v>
      </c>
      <c r="E291" s="35" t="s">
        <v>191</v>
      </c>
      <c r="F291" s="36" t="s">
        <v>222</v>
      </c>
      <c r="G291" s="35" t="s">
        <v>104</v>
      </c>
      <c r="H291" s="83">
        <f>H292</f>
        <v>0</v>
      </c>
    </row>
    <row r="292" spans="1:8" ht="25.5" hidden="1">
      <c r="A292" s="33"/>
      <c r="B292" s="34" t="s">
        <v>77</v>
      </c>
      <c r="C292" s="36"/>
      <c r="D292" s="36" t="s">
        <v>24</v>
      </c>
      <c r="E292" s="35" t="s">
        <v>191</v>
      </c>
      <c r="F292" s="36" t="s">
        <v>222</v>
      </c>
      <c r="G292" s="35" t="s">
        <v>78</v>
      </c>
      <c r="H292" s="83">
        <v>0</v>
      </c>
    </row>
    <row r="293" spans="1:8" ht="51" hidden="1">
      <c r="A293" s="33"/>
      <c r="B293" s="67" t="s">
        <v>219</v>
      </c>
      <c r="C293" s="36"/>
      <c r="D293" s="36" t="s">
        <v>24</v>
      </c>
      <c r="E293" s="35" t="s">
        <v>191</v>
      </c>
      <c r="F293" s="36" t="s">
        <v>220</v>
      </c>
      <c r="G293" s="35"/>
      <c r="H293" s="83">
        <f>H295</f>
        <v>0</v>
      </c>
    </row>
    <row r="294" spans="1:8" ht="25.5" hidden="1">
      <c r="A294" s="33"/>
      <c r="B294" s="67" t="s">
        <v>76</v>
      </c>
      <c r="C294" s="36"/>
      <c r="D294" s="36" t="s">
        <v>24</v>
      </c>
      <c r="E294" s="35" t="s">
        <v>191</v>
      </c>
      <c r="F294" s="36" t="s">
        <v>220</v>
      </c>
      <c r="G294" s="35" t="s">
        <v>104</v>
      </c>
      <c r="H294" s="83">
        <f>H295</f>
        <v>0</v>
      </c>
    </row>
    <row r="295" spans="1:8" ht="24" customHeight="1" hidden="1">
      <c r="A295" s="33"/>
      <c r="B295" s="34" t="s">
        <v>77</v>
      </c>
      <c r="C295" s="36"/>
      <c r="D295" s="36" t="s">
        <v>24</v>
      </c>
      <c r="E295" s="35" t="s">
        <v>191</v>
      </c>
      <c r="F295" s="36" t="s">
        <v>220</v>
      </c>
      <c r="G295" s="35" t="s">
        <v>78</v>
      </c>
      <c r="H295" s="83">
        <v>0</v>
      </c>
    </row>
    <row r="296" spans="1:8" ht="69" customHeight="1">
      <c r="A296" s="33"/>
      <c r="B296" s="30" t="s">
        <v>570</v>
      </c>
      <c r="C296" s="36"/>
      <c r="D296" s="32" t="s">
        <v>24</v>
      </c>
      <c r="E296" s="31" t="s">
        <v>191</v>
      </c>
      <c r="F296" s="32" t="s">
        <v>575</v>
      </c>
      <c r="G296" s="31"/>
      <c r="H296" s="202">
        <f>H297</f>
        <v>2461.5</v>
      </c>
    </row>
    <row r="297" spans="1:8" ht="24" customHeight="1">
      <c r="A297" s="33"/>
      <c r="B297" s="34" t="s">
        <v>571</v>
      </c>
      <c r="C297" s="36"/>
      <c r="D297" s="36" t="s">
        <v>24</v>
      </c>
      <c r="E297" s="35" t="s">
        <v>191</v>
      </c>
      <c r="F297" s="36" t="s">
        <v>574</v>
      </c>
      <c r="G297" s="35"/>
      <c r="H297" s="83">
        <f>H298+H301</f>
        <v>2461.5</v>
      </c>
    </row>
    <row r="298" spans="1:8" ht="63" customHeight="1">
      <c r="A298" s="33"/>
      <c r="B298" s="34" t="s">
        <v>580</v>
      </c>
      <c r="C298" s="36"/>
      <c r="D298" s="36" t="s">
        <v>24</v>
      </c>
      <c r="E298" s="35" t="s">
        <v>191</v>
      </c>
      <c r="F298" s="36" t="s">
        <v>581</v>
      </c>
      <c r="G298" s="35"/>
      <c r="H298" s="83">
        <f>H299</f>
        <v>2127.5</v>
      </c>
    </row>
    <row r="299" spans="1:8" ht="24" customHeight="1">
      <c r="A299" s="33"/>
      <c r="B299" s="39" t="s">
        <v>76</v>
      </c>
      <c r="C299" s="36"/>
      <c r="D299" s="36" t="s">
        <v>24</v>
      </c>
      <c r="E299" s="35" t="s">
        <v>191</v>
      </c>
      <c r="F299" s="36" t="s">
        <v>581</v>
      </c>
      <c r="G299" s="35" t="s">
        <v>104</v>
      </c>
      <c r="H299" s="83">
        <f>H300</f>
        <v>2127.5</v>
      </c>
    </row>
    <row r="300" spans="1:8" ht="24" customHeight="1">
      <c r="A300" s="33"/>
      <c r="B300" s="34" t="s">
        <v>77</v>
      </c>
      <c r="C300" s="36"/>
      <c r="D300" s="36" t="s">
        <v>24</v>
      </c>
      <c r="E300" s="35" t="s">
        <v>191</v>
      </c>
      <c r="F300" s="36" t="s">
        <v>581</v>
      </c>
      <c r="G300" s="35" t="s">
        <v>78</v>
      </c>
      <c r="H300" s="83">
        <v>2127.5</v>
      </c>
    </row>
    <row r="301" spans="1:8" ht="51" customHeight="1">
      <c r="A301" s="33"/>
      <c r="B301" s="34" t="s">
        <v>572</v>
      </c>
      <c r="C301" s="36"/>
      <c r="D301" s="36" t="s">
        <v>24</v>
      </c>
      <c r="E301" s="35" t="s">
        <v>191</v>
      </c>
      <c r="F301" s="36" t="s">
        <v>573</v>
      </c>
      <c r="G301" s="35"/>
      <c r="H301" s="83">
        <f>H302</f>
        <v>334</v>
      </c>
    </row>
    <row r="302" spans="1:8" ht="24" customHeight="1">
      <c r="A302" s="33"/>
      <c r="B302" s="39" t="s">
        <v>76</v>
      </c>
      <c r="C302" s="36"/>
      <c r="D302" s="36" t="s">
        <v>24</v>
      </c>
      <c r="E302" s="35" t="s">
        <v>191</v>
      </c>
      <c r="F302" s="36" t="s">
        <v>573</v>
      </c>
      <c r="G302" s="35" t="s">
        <v>104</v>
      </c>
      <c r="H302" s="83">
        <f>H303</f>
        <v>334</v>
      </c>
    </row>
    <row r="303" spans="1:8" ht="24" customHeight="1">
      <c r="A303" s="33"/>
      <c r="B303" s="34" t="s">
        <v>77</v>
      </c>
      <c r="C303" s="36"/>
      <c r="D303" s="36" t="s">
        <v>24</v>
      </c>
      <c r="E303" s="35" t="s">
        <v>191</v>
      </c>
      <c r="F303" s="36" t="s">
        <v>573</v>
      </c>
      <c r="G303" s="35" t="s">
        <v>78</v>
      </c>
      <c r="H303" s="83">
        <v>334</v>
      </c>
    </row>
    <row r="304" spans="1:8" ht="42" customHeight="1">
      <c r="A304" s="33"/>
      <c r="B304" s="30" t="s">
        <v>154</v>
      </c>
      <c r="C304" s="31"/>
      <c r="D304" s="48" t="s">
        <v>24</v>
      </c>
      <c r="E304" s="70" t="s">
        <v>191</v>
      </c>
      <c r="F304" s="31" t="s">
        <v>223</v>
      </c>
      <c r="G304" s="31"/>
      <c r="H304" s="202">
        <f>H305</f>
        <v>300</v>
      </c>
    </row>
    <row r="305" spans="1:8" ht="27" customHeight="1">
      <c r="A305" s="33"/>
      <c r="B305" s="34" t="s">
        <v>21</v>
      </c>
      <c r="C305" s="31"/>
      <c r="D305" s="36" t="s">
        <v>24</v>
      </c>
      <c r="E305" s="35" t="s">
        <v>191</v>
      </c>
      <c r="F305" s="35" t="s">
        <v>225</v>
      </c>
      <c r="G305" s="35"/>
      <c r="H305" s="83">
        <f>H306</f>
        <v>300</v>
      </c>
    </row>
    <row r="306" spans="1:8" ht="14.25" customHeight="1">
      <c r="A306" s="33"/>
      <c r="B306" s="34" t="s">
        <v>226</v>
      </c>
      <c r="C306" s="35"/>
      <c r="D306" s="36" t="s">
        <v>24</v>
      </c>
      <c r="E306" s="35" t="s">
        <v>191</v>
      </c>
      <c r="F306" s="35" t="s">
        <v>227</v>
      </c>
      <c r="G306" s="35"/>
      <c r="H306" s="83">
        <f>H307</f>
        <v>300</v>
      </c>
    </row>
    <row r="307" spans="1:8" ht="27" customHeight="1">
      <c r="A307" s="33"/>
      <c r="B307" s="34" t="s">
        <v>76</v>
      </c>
      <c r="C307" s="35"/>
      <c r="D307" s="36" t="s">
        <v>24</v>
      </c>
      <c r="E307" s="35" t="s">
        <v>191</v>
      </c>
      <c r="F307" s="35" t="s">
        <v>227</v>
      </c>
      <c r="G307" s="35" t="s">
        <v>104</v>
      </c>
      <c r="H307" s="83">
        <f>H308</f>
        <v>300</v>
      </c>
    </row>
    <row r="308" spans="1:8" ht="27" customHeight="1">
      <c r="A308" s="33"/>
      <c r="B308" s="34" t="s">
        <v>77</v>
      </c>
      <c r="C308" s="35"/>
      <c r="D308" s="36" t="s">
        <v>24</v>
      </c>
      <c r="E308" s="35" t="s">
        <v>191</v>
      </c>
      <c r="F308" s="35" t="s">
        <v>227</v>
      </c>
      <c r="G308" s="35" t="s">
        <v>78</v>
      </c>
      <c r="H308" s="83">
        <v>300</v>
      </c>
    </row>
    <row r="309" spans="1:8" ht="40.5" customHeight="1">
      <c r="A309" s="33"/>
      <c r="B309" s="47" t="s">
        <v>253</v>
      </c>
      <c r="C309" s="32"/>
      <c r="D309" s="32" t="s">
        <v>24</v>
      </c>
      <c r="E309" s="31" t="s">
        <v>191</v>
      </c>
      <c r="F309" s="32" t="s">
        <v>254</v>
      </c>
      <c r="G309" s="31" t="s">
        <v>54</v>
      </c>
      <c r="H309" s="81">
        <f>H310</f>
        <v>2250</v>
      </c>
    </row>
    <row r="310" spans="1:8" ht="15" customHeight="1">
      <c r="A310" s="54"/>
      <c r="B310" s="39" t="s">
        <v>255</v>
      </c>
      <c r="C310" s="36"/>
      <c r="D310" s="36" t="s">
        <v>24</v>
      </c>
      <c r="E310" s="35" t="s">
        <v>191</v>
      </c>
      <c r="F310" s="36" t="s">
        <v>256</v>
      </c>
      <c r="G310" s="35" t="s">
        <v>54</v>
      </c>
      <c r="H310" s="82">
        <f>H311</f>
        <v>2250</v>
      </c>
    </row>
    <row r="311" spans="1:8" ht="15" customHeight="1">
      <c r="A311" s="33"/>
      <c r="B311" s="66" t="s">
        <v>188</v>
      </c>
      <c r="C311" s="36"/>
      <c r="D311" s="36" t="s">
        <v>24</v>
      </c>
      <c r="E311" s="35" t="s">
        <v>191</v>
      </c>
      <c r="F311" s="40" t="s">
        <v>483</v>
      </c>
      <c r="G311" s="35"/>
      <c r="H311" s="83">
        <f>H313</f>
        <v>2250</v>
      </c>
    </row>
    <row r="312" spans="1:8" ht="27" customHeight="1">
      <c r="A312" s="33"/>
      <c r="B312" s="66" t="s">
        <v>76</v>
      </c>
      <c r="C312" s="36"/>
      <c r="D312" s="36" t="s">
        <v>24</v>
      </c>
      <c r="E312" s="35" t="s">
        <v>191</v>
      </c>
      <c r="F312" s="40" t="s">
        <v>483</v>
      </c>
      <c r="G312" s="35" t="s">
        <v>104</v>
      </c>
      <c r="H312" s="83">
        <f>H313</f>
        <v>2250</v>
      </c>
    </row>
    <row r="313" spans="1:8" ht="27" customHeight="1">
      <c r="A313" s="33"/>
      <c r="B313" s="34" t="s">
        <v>77</v>
      </c>
      <c r="C313" s="36"/>
      <c r="D313" s="36" t="s">
        <v>24</v>
      </c>
      <c r="E313" s="35" t="s">
        <v>191</v>
      </c>
      <c r="F313" s="40" t="s">
        <v>483</v>
      </c>
      <c r="G313" s="35" t="s">
        <v>78</v>
      </c>
      <c r="H313" s="83">
        <v>2250</v>
      </c>
    </row>
    <row r="314" spans="1:8" ht="39.75" customHeight="1">
      <c r="A314" s="33"/>
      <c r="B314" s="43" t="s">
        <v>320</v>
      </c>
      <c r="C314" s="68"/>
      <c r="D314" s="68" t="s">
        <v>24</v>
      </c>
      <c r="E314" s="69" t="s">
        <v>191</v>
      </c>
      <c r="F314" s="44" t="s">
        <v>321</v>
      </c>
      <c r="G314" s="70"/>
      <c r="H314" s="94">
        <f>H315</f>
        <v>2519</v>
      </c>
    </row>
    <row r="315" spans="1:8" ht="12.75">
      <c r="A315" s="33"/>
      <c r="B315" s="34" t="s">
        <v>272</v>
      </c>
      <c r="C315" s="68"/>
      <c r="D315" s="36" t="s">
        <v>24</v>
      </c>
      <c r="E315" s="35" t="s">
        <v>191</v>
      </c>
      <c r="F315" s="41" t="s">
        <v>322</v>
      </c>
      <c r="G315" s="70"/>
      <c r="H315" s="82">
        <f>H316</f>
        <v>2519</v>
      </c>
    </row>
    <row r="316" spans="1:8" ht="12.75">
      <c r="A316" s="33"/>
      <c r="B316" s="34" t="s">
        <v>272</v>
      </c>
      <c r="C316" s="68"/>
      <c r="D316" s="36" t="s">
        <v>24</v>
      </c>
      <c r="E316" s="35" t="s">
        <v>191</v>
      </c>
      <c r="F316" s="41" t="s">
        <v>323</v>
      </c>
      <c r="G316" s="70"/>
      <c r="H316" s="82">
        <f>H317+H322+H327</f>
        <v>2519</v>
      </c>
    </row>
    <row r="317" spans="1:8" ht="25.5" hidden="1">
      <c r="A317" s="33"/>
      <c r="B317" s="39" t="s">
        <v>217</v>
      </c>
      <c r="C317" s="68"/>
      <c r="D317" s="36" t="s">
        <v>24</v>
      </c>
      <c r="E317" s="35" t="s">
        <v>191</v>
      </c>
      <c r="F317" s="41" t="s">
        <v>347</v>
      </c>
      <c r="G317" s="70"/>
      <c r="H317" s="82">
        <f>H319+H321</f>
        <v>0</v>
      </c>
    </row>
    <row r="318" spans="1:8" ht="25.5" hidden="1">
      <c r="A318" s="33"/>
      <c r="B318" s="39" t="s">
        <v>76</v>
      </c>
      <c r="C318" s="68"/>
      <c r="D318" s="36" t="s">
        <v>24</v>
      </c>
      <c r="E318" s="35" t="s">
        <v>191</v>
      </c>
      <c r="F318" s="41" t="s">
        <v>347</v>
      </c>
      <c r="G318" s="35" t="s">
        <v>104</v>
      </c>
      <c r="H318" s="82">
        <f>H319</f>
        <v>0</v>
      </c>
    </row>
    <row r="319" spans="1:8" ht="25.5" hidden="1">
      <c r="A319" s="33"/>
      <c r="B319" s="34" t="s">
        <v>77</v>
      </c>
      <c r="C319" s="68"/>
      <c r="D319" s="36" t="s">
        <v>24</v>
      </c>
      <c r="E319" s="35" t="s">
        <v>191</v>
      </c>
      <c r="F319" s="41" t="s">
        <v>347</v>
      </c>
      <c r="G319" s="35" t="s">
        <v>78</v>
      </c>
      <c r="H319" s="82">
        <v>0</v>
      </c>
    </row>
    <row r="320" spans="1:8" ht="12.75" hidden="1">
      <c r="A320" s="33"/>
      <c r="B320" s="34" t="s">
        <v>127</v>
      </c>
      <c r="C320" s="68"/>
      <c r="D320" s="36" t="s">
        <v>24</v>
      </c>
      <c r="E320" s="35" t="s">
        <v>191</v>
      </c>
      <c r="F320" s="41" t="s">
        <v>347</v>
      </c>
      <c r="G320" s="35" t="s">
        <v>128</v>
      </c>
      <c r="H320" s="82">
        <f aca="true" t="shared" si="8" ref="H320:H325">H321</f>
        <v>0</v>
      </c>
    </row>
    <row r="321" spans="1:8" ht="12.75" hidden="1">
      <c r="A321" s="33"/>
      <c r="B321" s="34" t="s">
        <v>312</v>
      </c>
      <c r="C321" s="68"/>
      <c r="D321" s="36" t="s">
        <v>24</v>
      </c>
      <c r="E321" s="35" t="s">
        <v>191</v>
      </c>
      <c r="F321" s="41" t="s">
        <v>347</v>
      </c>
      <c r="G321" s="35" t="s">
        <v>313</v>
      </c>
      <c r="H321" s="82">
        <v>0</v>
      </c>
    </row>
    <row r="322" spans="1:8" ht="12.75">
      <c r="A322" s="33"/>
      <c r="B322" s="34" t="s">
        <v>348</v>
      </c>
      <c r="C322" s="36"/>
      <c r="D322" s="36" t="s">
        <v>24</v>
      </c>
      <c r="E322" s="35" t="s">
        <v>191</v>
      </c>
      <c r="F322" s="41" t="s">
        <v>349</v>
      </c>
      <c r="G322" s="35"/>
      <c r="H322" s="83">
        <f>H324+H326</f>
        <v>2519</v>
      </c>
    </row>
    <row r="323" spans="1:8" ht="25.5">
      <c r="A323" s="33"/>
      <c r="B323" s="34" t="s">
        <v>76</v>
      </c>
      <c r="C323" s="36"/>
      <c r="D323" s="36" t="s">
        <v>24</v>
      </c>
      <c r="E323" s="35" t="s">
        <v>191</v>
      </c>
      <c r="F323" s="41" t="s">
        <v>349</v>
      </c>
      <c r="G323" s="35" t="s">
        <v>104</v>
      </c>
      <c r="H323" s="83">
        <f t="shared" si="8"/>
        <v>2519</v>
      </c>
    </row>
    <row r="324" spans="1:8" ht="25.5">
      <c r="A324" s="33"/>
      <c r="B324" s="34" t="s">
        <v>77</v>
      </c>
      <c r="C324" s="36"/>
      <c r="D324" s="36" t="s">
        <v>24</v>
      </c>
      <c r="E324" s="35" t="s">
        <v>191</v>
      </c>
      <c r="F324" s="41" t="s">
        <v>349</v>
      </c>
      <c r="G324" s="41" t="s">
        <v>78</v>
      </c>
      <c r="H324" s="83">
        <f>3753-200-336-364-334</f>
        <v>2519</v>
      </c>
    </row>
    <row r="325" spans="1:8" ht="12.75" hidden="1">
      <c r="A325" s="33"/>
      <c r="B325" s="34" t="s">
        <v>127</v>
      </c>
      <c r="C325" s="36"/>
      <c r="D325" s="36" t="s">
        <v>24</v>
      </c>
      <c r="E325" s="35" t="s">
        <v>191</v>
      </c>
      <c r="F325" s="41" t="s">
        <v>349</v>
      </c>
      <c r="G325" s="41" t="s">
        <v>128</v>
      </c>
      <c r="H325" s="83">
        <f t="shared" si="8"/>
        <v>0</v>
      </c>
    </row>
    <row r="326" spans="1:8" ht="17.25" customHeight="1" hidden="1">
      <c r="A326" s="33"/>
      <c r="B326" s="34" t="s">
        <v>312</v>
      </c>
      <c r="C326" s="36"/>
      <c r="D326" s="36" t="s">
        <v>24</v>
      </c>
      <c r="E326" s="35" t="s">
        <v>191</v>
      </c>
      <c r="F326" s="41" t="s">
        <v>349</v>
      </c>
      <c r="G326" s="41" t="s">
        <v>313</v>
      </c>
      <c r="H326" s="83">
        <v>0</v>
      </c>
    </row>
    <row r="327" spans="1:8" ht="27.75" customHeight="1" hidden="1">
      <c r="A327" s="33"/>
      <c r="B327" s="34" t="s">
        <v>448</v>
      </c>
      <c r="C327" s="36"/>
      <c r="D327" s="36" t="s">
        <v>24</v>
      </c>
      <c r="E327" s="35" t="s">
        <v>191</v>
      </c>
      <c r="F327" s="35" t="s">
        <v>325</v>
      </c>
      <c r="G327" s="35"/>
      <c r="H327" s="83">
        <f>H328</f>
        <v>0</v>
      </c>
    </row>
    <row r="328" spans="1:8" ht="27" customHeight="1" hidden="1">
      <c r="A328" s="33"/>
      <c r="B328" s="34" t="s">
        <v>76</v>
      </c>
      <c r="C328" s="36"/>
      <c r="D328" s="36" t="s">
        <v>24</v>
      </c>
      <c r="E328" s="35" t="s">
        <v>191</v>
      </c>
      <c r="F328" s="41" t="s">
        <v>325</v>
      </c>
      <c r="G328" s="36">
        <v>200</v>
      </c>
      <c r="H328" s="83">
        <f>H329</f>
        <v>0</v>
      </c>
    </row>
    <row r="329" spans="1:8" ht="27" customHeight="1" hidden="1">
      <c r="A329" s="33"/>
      <c r="B329" s="34" t="s">
        <v>77</v>
      </c>
      <c r="C329" s="36"/>
      <c r="D329" s="36" t="s">
        <v>24</v>
      </c>
      <c r="E329" s="35" t="s">
        <v>191</v>
      </c>
      <c r="F329" s="41" t="s">
        <v>325</v>
      </c>
      <c r="G329" s="36">
        <v>240</v>
      </c>
      <c r="H329" s="83">
        <v>0</v>
      </c>
    </row>
    <row r="330" spans="1:8" ht="15.75">
      <c r="A330" s="21" t="s">
        <v>32</v>
      </c>
      <c r="B330" s="22" t="s">
        <v>30</v>
      </c>
      <c r="C330" s="52"/>
      <c r="D330" s="52" t="s">
        <v>31</v>
      </c>
      <c r="E330" s="52"/>
      <c r="F330" s="52"/>
      <c r="G330" s="52"/>
      <c r="H330" s="87">
        <f>H331</f>
        <v>376</v>
      </c>
    </row>
    <row r="331" spans="1:8" ht="13.5">
      <c r="A331" s="25"/>
      <c r="B331" s="71" t="s">
        <v>265</v>
      </c>
      <c r="C331" s="72"/>
      <c r="D331" s="72" t="s">
        <v>31</v>
      </c>
      <c r="E331" s="72" t="s">
        <v>266</v>
      </c>
      <c r="F331" s="72"/>
      <c r="G331" s="72"/>
      <c r="H331" s="95">
        <f>H332</f>
        <v>376</v>
      </c>
    </row>
    <row r="332" spans="1:8" ht="56.25" customHeight="1">
      <c r="A332" s="29"/>
      <c r="B332" s="30" t="s">
        <v>259</v>
      </c>
      <c r="C332" s="31"/>
      <c r="D332" s="31" t="s">
        <v>31</v>
      </c>
      <c r="E332" s="31" t="s">
        <v>266</v>
      </c>
      <c r="F332" s="44" t="s">
        <v>260</v>
      </c>
      <c r="G332" s="31"/>
      <c r="H332" s="81">
        <f>H333</f>
        <v>376</v>
      </c>
    </row>
    <row r="333" spans="1:8" ht="26.25">
      <c r="A333" s="29"/>
      <c r="B333" s="39" t="s">
        <v>261</v>
      </c>
      <c r="C333" s="31"/>
      <c r="D333" s="35" t="s">
        <v>31</v>
      </c>
      <c r="E333" s="35" t="s">
        <v>266</v>
      </c>
      <c r="F333" s="35" t="s">
        <v>262</v>
      </c>
      <c r="G333" s="31"/>
      <c r="H333" s="82">
        <f>H334</f>
        <v>376</v>
      </c>
    </row>
    <row r="334" spans="1:8" ht="12.75">
      <c r="A334" s="33"/>
      <c r="B334" s="39" t="s">
        <v>263</v>
      </c>
      <c r="C334" s="35"/>
      <c r="D334" s="35" t="s">
        <v>31</v>
      </c>
      <c r="E334" s="35" t="s">
        <v>266</v>
      </c>
      <c r="F334" s="35" t="s">
        <v>264</v>
      </c>
      <c r="G334" s="35"/>
      <c r="H334" s="82">
        <f>H336</f>
        <v>376</v>
      </c>
    </row>
    <row r="335" spans="1:8" ht="25.5">
      <c r="A335" s="33"/>
      <c r="B335" s="39" t="s">
        <v>76</v>
      </c>
      <c r="C335" s="35"/>
      <c r="D335" s="35" t="s">
        <v>31</v>
      </c>
      <c r="E335" s="35" t="s">
        <v>266</v>
      </c>
      <c r="F335" s="35" t="s">
        <v>264</v>
      </c>
      <c r="G335" s="35" t="s">
        <v>104</v>
      </c>
      <c r="H335" s="82">
        <f aca="true" t="shared" si="9" ref="H335:H341">H336</f>
        <v>376</v>
      </c>
    </row>
    <row r="336" spans="1:8" ht="25.5">
      <c r="A336" s="33"/>
      <c r="B336" s="34" t="s">
        <v>77</v>
      </c>
      <c r="C336" s="35"/>
      <c r="D336" s="35" t="s">
        <v>31</v>
      </c>
      <c r="E336" s="35" t="s">
        <v>266</v>
      </c>
      <c r="F336" s="35" t="s">
        <v>264</v>
      </c>
      <c r="G336" s="35" t="s">
        <v>78</v>
      </c>
      <c r="H336" s="83">
        <f>360+16</f>
        <v>376</v>
      </c>
    </row>
    <row r="337" spans="1:8" ht="15.75" hidden="1">
      <c r="A337" s="21" t="s">
        <v>35</v>
      </c>
      <c r="B337" s="22" t="s">
        <v>33</v>
      </c>
      <c r="C337" s="52"/>
      <c r="D337" s="52" t="s">
        <v>34</v>
      </c>
      <c r="E337" s="52"/>
      <c r="F337" s="52"/>
      <c r="G337" s="52"/>
      <c r="H337" s="87">
        <f>H339</f>
        <v>0</v>
      </c>
    </row>
    <row r="338" spans="1:8" ht="13.5" hidden="1">
      <c r="A338" s="25"/>
      <c r="B338" s="71" t="s">
        <v>125</v>
      </c>
      <c r="C338" s="72"/>
      <c r="D338" s="72" t="s">
        <v>34</v>
      </c>
      <c r="E338" s="72" t="s">
        <v>126</v>
      </c>
      <c r="F338" s="72"/>
      <c r="G338" s="72"/>
      <c r="H338" s="95">
        <f t="shared" si="9"/>
        <v>0</v>
      </c>
    </row>
    <row r="339" spans="1:8" ht="54.75" customHeight="1" hidden="1">
      <c r="A339" s="33"/>
      <c r="B339" s="47" t="s">
        <v>155</v>
      </c>
      <c r="C339" s="32"/>
      <c r="D339" s="31" t="s">
        <v>34</v>
      </c>
      <c r="E339" s="31" t="s">
        <v>126</v>
      </c>
      <c r="F339" s="44" t="s">
        <v>232</v>
      </c>
      <c r="G339" s="32"/>
      <c r="H339" s="83">
        <f t="shared" si="9"/>
        <v>0</v>
      </c>
    </row>
    <row r="340" spans="1:8" ht="51" hidden="1">
      <c r="A340" s="33"/>
      <c r="B340" s="39" t="s">
        <v>247</v>
      </c>
      <c r="C340" s="35"/>
      <c r="D340" s="35" t="s">
        <v>34</v>
      </c>
      <c r="E340" s="35" t="s">
        <v>126</v>
      </c>
      <c r="F340" s="35" t="s">
        <v>248</v>
      </c>
      <c r="G340" s="35"/>
      <c r="H340" s="83">
        <f t="shared" si="9"/>
        <v>0</v>
      </c>
    </row>
    <row r="341" spans="1:8" ht="25.5" hidden="1">
      <c r="A341" s="33"/>
      <c r="B341" s="39" t="s">
        <v>249</v>
      </c>
      <c r="C341" s="35"/>
      <c r="D341" s="35" t="s">
        <v>34</v>
      </c>
      <c r="E341" s="35" t="s">
        <v>126</v>
      </c>
      <c r="F341" s="35" t="s">
        <v>250</v>
      </c>
      <c r="G341" s="35"/>
      <c r="H341" s="83">
        <f t="shared" si="9"/>
        <v>0</v>
      </c>
    </row>
    <row r="342" spans="1:8" ht="15.75" customHeight="1" hidden="1">
      <c r="A342" s="33"/>
      <c r="B342" s="39" t="s">
        <v>251</v>
      </c>
      <c r="C342" s="35"/>
      <c r="D342" s="35" t="s">
        <v>34</v>
      </c>
      <c r="E342" s="35" t="s">
        <v>126</v>
      </c>
      <c r="F342" s="35" t="s">
        <v>252</v>
      </c>
      <c r="G342" s="35"/>
      <c r="H342" s="83">
        <f>H344</f>
        <v>0</v>
      </c>
    </row>
    <row r="343" spans="1:8" ht="24" customHeight="1" hidden="1">
      <c r="A343" s="33"/>
      <c r="B343" s="39" t="s">
        <v>76</v>
      </c>
      <c r="C343" s="35"/>
      <c r="D343" s="35" t="s">
        <v>34</v>
      </c>
      <c r="E343" s="35" t="s">
        <v>126</v>
      </c>
      <c r="F343" s="35" t="s">
        <v>252</v>
      </c>
      <c r="G343" s="35" t="s">
        <v>104</v>
      </c>
      <c r="H343" s="83">
        <f aca="true" t="shared" si="10" ref="H343:H349">H344</f>
        <v>0</v>
      </c>
    </row>
    <row r="344" spans="1:8" ht="25.5" hidden="1">
      <c r="A344" s="33"/>
      <c r="B344" s="34" t="s">
        <v>77</v>
      </c>
      <c r="C344" s="35"/>
      <c r="D344" s="35" t="s">
        <v>34</v>
      </c>
      <c r="E344" s="35" t="s">
        <v>126</v>
      </c>
      <c r="F344" s="35" t="s">
        <v>252</v>
      </c>
      <c r="G344" s="35" t="s">
        <v>78</v>
      </c>
      <c r="H344" s="83">
        <v>0</v>
      </c>
    </row>
    <row r="345" spans="1:9" ht="15.75">
      <c r="A345" s="21" t="s">
        <v>35</v>
      </c>
      <c r="B345" s="22" t="s">
        <v>36</v>
      </c>
      <c r="C345" s="52"/>
      <c r="D345" s="52" t="s">
        <v>37</v>
      </c>
      <c r="E345" s="52"/>
      <c r="F345" s="52"/>
      <c r="G345" s="52"/>
      <c r="H345" s="87">
        <f>H346+H353</f>
        <v>3914.30639</v>
      </c>
      <c r="I345" s="90"/>
    </row>
    <row r="346" spans="1:9" ht="12.75">
      <c r="A346" s="42"/>
      <c r="B346" s="26" t="s">
        <v>331</v>
      </c>
      <c r="C346" s="28"/>
      <c r="D346" s="28" t="s">
        <v>37</v>
      </c>
      <c r="E346" s="28">
        <v>1001</v>
      </c>
      <c r="F346" s="28" t="s">
        <v>83</v>
      </c>
      <c r="G346" s="28" t="s">
        <v>83</v>
      </c>
      <c r="H346" s="80">
        <f t="shared" si="10"/>
        <v>385</v>
      </c>
      <c r="I346" s="90"/>
    </row>
    <row r="347" spans="1:9" s="3" customFormat="1" ht="39.75" customHeight="1">
      <c r="A347" s="49"/>
      <c r="B347" s="43" t="s">
        <v>320</v>
      </c>
      <c r="C347" s="32"/>
      <c r="D347" s="32">
        <v>1000</v>
      </c>
      <c r="E347" s="32">
        <v>1001</v>
      </c>
      <c r="F347" s="44" t="s">
        <v>321</v>
      </c>
      <c r="G347" s="32"/>
      <c r="H347" s="81">
        <f t="shared" si="10"/>
        <v>385</v>
      </c>
      <c r="I347" s="97"/>
    </row>
    <row r="348" spans="1:9" s="3" customFormat="1" ht="15">
      <c r="A348" s="49"/>
      <c r="B348" s="34" t="s">
        <v>272</v>
      </c>
      <c r="C348" s="32"/>
      <c r="D348" s="36">
        <v>1000</v>
      </c>
      <c r="E348" s="36">
        <v>1001</v>
      </c>
      <c r="F348" s="41" t="s">
        <v>322</v>
      </c>
      <c r="G348" s="32"/>
      <c r="H348" s="82">
        <f t="shared" si="10"/>
        <v>385</v>
      </c>
      <c r="I348" s="97"/>
    </row>
    <row r="349" spans="1:9" s="3" customFormat="1" ht="15">
      <c r="A349" s="49"/>
      <c r="B349" s="34" t="s">
        <v>272</v>
      </c>
      <c r="C349" s="32"/>
      <c r="D349" s="36">
        <v>1000</v>
      </c>
      <c r="E349" s="36">
        <v>1001</v>
      </c>
      <c r="F349" s="41" t="s">
        <v>323</v>
      </c>
      <c r="G349" s="32"/>
      <c r="H349" s="82">
        <f t="shared" si="10"/>
        <v>385</v>
      </c>
      <c r="I349" s="97"/>
    </row>
    <row r="350" spans="1:9" ht="25.5">
      <c r="A350" s="33"/>
      <c r="B350" s="34" t="s">
        <v>326</v>
      </c>
      <c r="C350" s="36"/>
      <c r="D350" s="36">
        <v>1000</v>
      </c>
      <c r="E350" s="36">
        <v>1001</v>
      </c>
      <c r="F350" s="36" t="s">
        <v>327</v>
      </c>
      <c r="G350" s="35"/>
      <c r="H350" s="82">
        <f>H352</f>
        <v>385</v>
      </c>
      <c r="I350" s="98"/>
    </row>
    <row r="351" spans="1:9" ht="12.75">
      <c r="A351" s="33"/>
      <c r="B351" s="34" t="s">
        <v>328</v>
      </c>
      <c r="C351" s="36"/>
      <c r="D351" s="36">
        <v>1000</v>
      </c>
      <c r="E351" s="36">
        <v>1001</v>
      </c>
      <c r="F351" s="36" t="s">
        <v>327</v>
      </c>
      <c r="G351" s="35" t="s">
        <v>344</v>
      </c>
      <c r="H351" s="82">
        <f>H352</f>
        <v>385</v>
      </c>
      <c r="I351" s="98"/>
    </row>
    <row r="352" spans="1:9" ht="25.5">
      <c r="A352" s="33"/>
      <c r="B352" s="34" t="s">
        <v>329</v>
      </c>
      <c r="C352" s="36"/>
      <c r="D352" s="36">
        <v>1000</v>
      </c>
      <c r="E352" s="36">
        <v>1001</v>
      </c>
      <c r="F352" s="36" t="s">
        <v>327</v>
      </c>
      <c r="G352" s="35" t="s">
        <v>330</v>
      </c>
      <c r="H352" s="82">
        <v>385</v>
      </c>
      <c r="I352" s="98"/>
    </row>
    <row r="353" spans="1:9" ht="12.75">
      <c r="A353" s="42"/>
      <c r="B353" s="26" t="s">
        <v>170</v>
      </c>
      <c r="C353" s="28"/>
      <c r="D353" s="28" t="s">
        <v>37</v>
      </c>
      <c r="E353" s="28">
        <v>1003</v>
      </c>
      <c r="F353" s="28" t="s">
        <v>83</v>
      </c>
      <c r="G353" s="28" t="s">
        <v>83</v>
      </c>
      <c r="H353" s="80">
        <f>H354+H370+H375</f>
        <v>3529.30639</v>
      </c>
      <c r="I353" s="90"/>
    </row>
    <row r="354" spans="1:9" ht="54">
      <c r="A354" s="62"/>
      <c r="B354" s="47" t="s">
        <v>81</v>
      </c>
      <c r="C354" s="32"/>
      <c r="D354" s="32">
        <v>1000</v>
      </c>
      <c r="E354" s="31" t="s">
        <v>343</v>
      </c>
      <c r="F354" s="31" t="s">
        <v>82</v>
      </c>
      <c r="G354" s="32"/>
      <c r="H354" s="240">
        <f>H355</f>
        <v>3529.30639</v>
      </c>
      <c r="I354" s="90"/>
    </row>
    <row r="355" spans="1:9" ht="38.25">
      <c r="A355" s="62"/>
      <c r="B355" s="39" t="s">
        <v>84</v>
      </c>
      <c r="C355" s="36"/>
      <c r="D355" s="36">
        <v>1000</v>
      </c>
      <c r="E355" s="35" t="s">
        <v>343</v>
      </c>
      <c r="F355" s="35" t="s">
        <v>85</v>
      </c>
      <c r="G355" s="35" t="s">
        <v>54</v>
      </c>
      <c r="H355" s="239">
        <f>H356+H363</f>
        <v>3529.30639</v>
      </c>
      <c r="I355" s="90"/>
    </row>
    <row r="356" spans="1:9" ht="25.5">
      <c r="A356" s="62"/>
      <c r="B356" s="39" t="s">
        <v>507</v>
      </c>
      <c r="C356" s="36"/>
      <c r="D356" s="36">
        <v>1000</v>
      </c>
      <c r="E356" s="35" t="s">
        <v>343</v>
      </c>
      <c r="F356" s="35" t="s">
        <v>508</v>
      </c>
      <c r="G356" s="35" t="s">
        <v>54</v>
      </c>
      <c r="H356" s="239">
        <f>H357+H360</f>
        <v>2384.07254</v>
      </c>
      <c r="I356" s="90"/>
    </row>
    <row r="357" spans="1:9" ht="51">
      <c r="A357" s="62"/>
      <c r="B357" s="39" t="s">
        <v>564</v>
      </c>
      <c r="C357" s="36"/>
      <c r="D357" s="36">
        <v>1000</v>
      </c>
      <c r="E357" s="35" t="s">
        <v>343</v>
      </c>
      <c r="F357" s="35" t="s">
        <v>566</v>
      </c>
      <c r="G357" s="35"/>
      <c r="H357" s="239">
        <f>H358</f>
        <v>2304.07254</v>
      </c>
      <c r="I357" s="90"/>
    </row>
    <row r="358" spans="1:9" ht="14.25">
      <c r="A358" s="62"/>
      <c r="B358" s="34" t="s">
        <v>328</v>
      </c>
      <c r="C358" s="32"/>
      <c r="D358" s="36">
        <v>1000</v>
      </c>
      <c r="E358" s="35" t="s">
        <v>343</v>
      </c>
      <c r="F358" s="35" t="s">
        <v>566</v>
      </c>
      <c r="G358" s="35" t="s">
        <v>344</v>
      </c>
      <c r="H358" s="239">
        <f>H359</f>
        <v>2304.07254</v>
      </c>
      <c r="I358" s="90"/>
    </row>
    <row r="359" spans="1:9" ht="25.5">
      <c r="A359" s="62"/>
      <c r="B359" s="34" t="s">
        <v>329</v>
      </c>
      <c r="C359" s="234"/>
      <c r="D359" s="238">
        <v>1000</v>
      </c>
      <c r="E359" s="238">
        <v>1003</v>
      </c>
      <c r="F359" s="35" t="s">
        <v>566</v>
      </c>
      <c r="G359" s="238">
        <v>320</v>
      </c>
      <c r="H359" s="239">
        <v>2304.07254</v>
      </c>
      <c r="I359" s="90"/>
    </row>
    <row r="360" spans="1:9" ht="39.75" customHeight="1">
      <c r="A360" s="62"/>
      <c r="B360" s="39" t="s">
        <v>509</v>
      </c>
      <c r="C360" s="36"/>
      <c r="D360" s="36">
        <v>1000</v>
      </c>
      <c r="E360" s="35" t="s">
        <v>343</v>
      </c>
      <c r="F360" s="35" t="s">
        <v>510</v>
      </c>
      <c r="G360" s="35"/>
      <c r="H360" s="239">
        <f>H361</f>
        <v>80</v>
      </c>
      <c r="I360" s="90"/>
    </row>
    <row r="361" spans="1:9" ht="14.25">
      <c r="A361" s="62"/>
      <c r="B361" s="34" t="s">
        <v>328</v>
      </c>
      <c r="C361" s="32"/>
      <c r="D361" s="36">
        <v>1000</v>
      </c>
      <c r="E361" s="35" t="s">
        <v>343</v>
      </c>
      <c r="F361" s="35" t="s">
        <v>510</v>
      </c>
      <c r="G361" s="35" t="s">
        <v>344</v>
      </c>
      <c r="H361" s="239">
        <f>H362</f>
        <v>80</v>
      </c>
      <c r="I361" s="90"/>
    </row>
    <row r="362" spans="1:9" ht="25.5">
      <c r="A362" s="241"/>
      <c r="B362" s="34" t="s">
        <v>329</v>
      </c>
      <c r="C362" s="234"/>
      <c r="D362" s="238">
        <v>1000</v>
      </c>
      <c r="E362" s="238">
        <v>1003</v>
      </c>
      <c r="F362" s="35" t="s">
        <v>510</v>
      </c>
      <c r="G362" s="238">
        <v>320</v>
      </c>
      <c r="H362" s="239">
        <v>80</v>
      </c>
      <c r="I362" s="90"/>
    </row>
    <row r="363" spans="1:9" ht="25.5">
      <c r="A363" s="62"/>
      <c r="B363" s="39" t="s">
        <v>511</v>
      </c>
      <c r="C363" s="36"/>
      <c r="D363" s="36">
        <v>1000</v>
      </c>
      <c r="E363" s="35" t="s">
        <v>343</v>
      </c>
      <c r="F363" s="35" t="s">
        <v>512</v>
      </c>
      <c r="G363" s="35" t="s">
        <v>54</v>
      </c>
      <c r="H363" s="239">
        <f>H364+H367</f>
        <v>1145.23385</v>
      </c>
      <c r="I363" s="90"/>
    </row>
    <row r="364" spans="1:9" ht="38.25">
      <c r="A364" s="62"/>
      <c r="B364" s="39" t="s">
        <v>565</v>
      </c>
      <c r="C364" s="36"/>
      <c r="D364" s="36">
        <v>1000</v>
      </c>
      <c r="E364" s="35" t="s">
        <v>343</v>
      </c>
      <c r="F364" s="35" t="s">
        <v>567</v>
      </c>
      <c r="G364" s="35"/>
      <c r="H364" s="239">
        <f>H365</f>
        <v>1075.23385</v>
      </c>
      <c r="I364" s="90"/>
    </row>
    <row r="365" spans="1:9" ht="14.25">
      <c r="A365" s="62"/>
      <c r="B365" s="34" t="s">
        <v>328</v>
      </c>
      <c r="C365" s="32"/>
      <c r="D365" s="36">
        <v>1000</v>
      </c>
      <c r="E365" s="35" t="s">
        <v>343</v>
      </c>
      <c r="F365" s="35" t="s">
        <v>567</v>
      </c>
      <c r="G365" s="35" t="s">
        <v>344</v>
      </c>
      <c r="H365" s="239">
        <f>H366</f>
        <v>1075.23385</v>
      </c>
      <c r="I365" s="90"/>
    </row>
    <row r="366" spans="1:9" ht="25.5">
      <c r="A366" s="241"/>
      <c r="B366" s="34" t="s">
        <v>329</v>
      </c>
      <c r="C366" s="234"/>
      <c r="D366" s="238">
        <v>1000</v>
      </c>
      <c r="E366" s="238">
        <v>1003</v>
      </c>
      <c r="F366" s="35" t="s">
        <v>567</v>
      </c>
      <c r="G366" s="238">
        <v>320</v>
      </c>
      <c r="H366" s="239">
        <v>1075.23385</v>
      </c>
      <c r="I366" s="90"/>
    </row>
    <row r="367" spans="1:9" ht="38.25">
      <c r="A367" s="62"/>
      <c r="B367" s="39" t="s">
        <v>513</v>
      </c>
      <c r="C367" s="36"/>
      <c r="D367" s="36">
        <v>1000</v>
      </c>
      <c r="E367" s="35" t="s">
        <v>343</v>
      </c>
      <c r="F367" s="35" t="s">
        <v>514</v>
      </c>
      <c r="G367" s="35"/>
      <c r="H367" s="239">
        <f>H368</f>
        <v>70</v>
      </c>
      <c r="I367" s="90"/>
    </row>
    <row r="368" spans="1:9" ht="14.25">
      <c r="A368" s="62"/>
      <c r="B368" s="34" t="s">
        <v>328</v>
      </c>
      <c r="C368" s="32"/>
      <c r="D368" s="36">
        <v>1000</v>
      </c>
      <c r="E368" s="35" t="s">
        <v>343</v>
      </c>
      <c r="F368" s="35" t="s">
        <v>514</v>
      </c>
      <c r="G368" s="35" t="s">
        <v>344</v>
      </c>
      <c r="H368" s="239">
        <f>H369</f>
        <v>70</v>
      </c>
      <c r="I368" s="90"/>
    </row>
    <row r="369" spans="1:9" ht="25.5">
      <c r="A369" s="241"/>
      <c r="B369" s="34" t="s">
        <v>329</v>
      </c>
      <c r="C369" s="234"/>
      <c r="D369" s="238">
        <v>1000</v>
      </c>
      <c r="E369" s="238">
        <v>1003</v>
      </c>
      <c r="F369" s="35" t="s">
        <v>514</v>
      </c>
      <c r="G369" s="238">
        <v>320</v>
      </c>
      <c r="H369" s="239">
        <v>70</v>
      </c>
      <c r="I369" s="90"/>
    </row>
    <row r="370" spans="1:9" s="8" customFormat="1" ht="54" hidden="1">
      <c r="A370" s="46"/>
      <c r="B370" s="47" t="s">
        <v>164</v>
      </c>
      <c r="C370" s="32"/>
      <c r="D370" s="32">
        <v>1000</v>
      </c>
      <c r="E370" s="32">
        <v>1003</v>
      </c>
      <c r="F370" s="31" t="s">
        <v>165</v>
      </c>
      <c r="G370" s="32"/>
      <c r="H370" s="81">
        <f>H371</f>
        <v>0</v>
      </c>
      <c r="I370" s="99"/>
    </row>
    <row r="371" spans="1:9" s="8" customFormat="1" ht="26.25" hidden="1">
      <c r="A371" s="46"/>
      <c r="B371" s="39" t="s">
        <v>38</v>
      </c>
      <c r="C371" s="32"/>
      <c r="D371" s="36">
        <v>1000</v>
      </c>
      <c r="E371" s="36">
        <v>1003</v>
      </c>
      <c r="F371" s="35" t="s">
        <v>167</v>
      </c>
      <c r="G371" s="32"/>
      <c r="H371" s="82">
        <f>H372</f>
        <v>0</v>
      </c>
      <c r="I371" s="99"/>
    </row>
    <row r="372" spans="1:9" s="8" customFormat="1" ht="12.75" hidden="1">
      <c r="A372" s="46"/>
      <c r="B372" s="34" t="s">
        <v>168</v>
      </c>
      <c r="C372" s="36"/>
      <c r="D372" s="36">
        <v>1000</v>
      </c>
      <c r="E372" s="36">
        <v>1003</v>
      </c>
      <c r="F372" s="35" t="s">
        <v>169</v>
      </c>
      <c r="G372" s="48"/>
      <c r="H372" s="82">
        <f>H374</f>
        <v>0</v>
      </c>
      <c r="I372" s="99"/>
    </row>
    <row r="373" spans="1:9" s="8" customFormat="1" ht="25.5" hidden="1">
      <c r="A373" s="46"/>
      <c r="B373" s="34" t="s">
        <v>76</v>
      </c>
      <c r="C373" s="36"/>
      <c r="D373" s="36">
        <v>1000</v>
      </c>
      <c r="E373" s="36">
        <v>1003</v>
      </c>
      <c r="F373" s="35" t="s">
        <v>169</v>
      </c>
      <c r="G373" s="36">
        <v>200</v>
      </c>
      <c r="H373" s="82">
        <f>H374</f>
        <v>0</v>
      </c>
      <c r="I373" s="99"/>
    </row>
    <row r="374" spans="1:9" s="8" customFormat="1" ht="25.5" hidden="1">
      <c r="A374" s="46"/>
      <c r="B374" s="34" t="s">
        <v>77</v>
      </c>
      <c r="C374" s="36"/>
      <c r="D374" s="36">
        <v>1000</v>
      </c>
      <c r="E374" s="36">
        <v>1003</v>
      </c>
      <c r="F374" s="35" t="s">
        <v>169</v>
      </c>
      <c r="G374" s="35" t="s">
        <v>78</v>
      </c>
      <c r="H374" s="83">
        <f>300-300</f>
        <v>0</v>
      </c>
      <c r="I374" s="99"/>
    </row>
    <row r="375" spans="1:9" s="3" customFormat="1" ht="39.75" customHeight="1" hidden="1">
      <c r="A375" s="49"/>
      <c r="B375" s="43" t="s">
        <v>320</v>
      </c>
      <c r="C375" s="50"/>
      <c r="D375" s="50">
        <v>1000</v>
      </c>
      <c r="E375" s="50">
        <v>1003</v>
      </c>
      <c r="F375" s="44" t="s">
        <v>321</v>
      </c>
      <c r="G375" s="32"/>
      <c r="H375" s="81">
        <f>H376</f>
        <v>0</v>
      </c>
      <c r="I375" s="97"/>
    </row>
    <row r="376" spans="1:9" s="3" customFormat="1" ht="15" hidden="1">
      <c r="A376" s="49"/>
      <c r="B376" s="34" t="s">
        <v>272</v>
      </c>
      <c r="C376" s="50"/>
      <c r="D376" s="36">
        <v>1000</v>
      </c>
      <c r="E376" s="36">
        <v>1003</v>
      </c>
      <c r="F376" s="41" t="s">
        <v>322</v>
      </c>
      <c r="G376" s="32"/>
      <c r="H376" s="82">
        <f>H377</f>
        <v>0</v>
      </c>
      <c r="I376" s="97"/>
    </row>
    <row r="377" spans="1:9" s="3" customFormat="1" ht="15" hidden="1">
      <c r="A377" s="49"/>
      <c r="B377" s="34" t="s">
        <v>272</v>
      </c>
      <c r="C377" s="50"/>
      <c r="D377" s="36">
        <v>1000</v>
      </c>
      <c r="E377" s="36">
        <v>1003</v>
      </c>
      <c r="F377" s="41" t="s">
        <v>323</v>
      </c>
      <c r="G377" s="32"/>
      <c r="H377" s="82">
        <f>H378</f>
        <v>0</v>
      </c>
      <c r="I377" s="97"/>
    </row>
    <row r="378" spans="1:9" ht="15" hidden="1">
      <c r="A378" s="49"/>
      <c r="B378" s="34" t="s">
        <v>168</v>
      </c>
      <c r="C378" s="36"/>
      <c r="D378" s="36">
        <v>1000</v>
      </c>
      <c r="E378" s="36">
        <v>1003</v>
      </c>
      <c r="F378" s="41" t="s">
        <v>359</v>
      </c>
      <c r="G378" s="36" t="s">
        <v>54</v>
      </c>
      <c r="H378" s="82">
        <f>H380+H382</f>
        <v>0</v>
      </c>
      <c r="I378" s="100"/>
    </row>
    <row r="379" spans="1:9" ht="26.25" hidden="1">
      <c r="A379" s="49"/>
      <c r="B379" s="34" t="s">
        <v>76</v>
      </c>
      <c r="C379" s="36"/>
      <c r="D379" s="36">
        <v>1000</v>
      </c>
      <c r="E379" s="36">
        <v>1003</v>
      </c>
      <c r="F379" s="41" t="s">
        <v>359</v>
      </c>
      <c r="G379" s="36">
        <v>200</v>
      </c>
      <c r="H379" s="82">
        <f aca="true" t="shared" si="11" ref="H379:H386">H380</f>
        <v>0</v>
      </c>
      <c r="I379" s="100"/>
    </row>
    <row r="380" spans="1:9" ht="26.25" hidden="1">
      <c r="A380" s="49"/>
      <c r="B380" s="34" t="s">
        <v>77</v>
      </c>
      <c r="C380" s="36"/>
      <c r="D380" s="36">
        <v>1000</v>
      </c>
      <c r="E380" s="36">
        <v>1003</v>
      </c>
      <c r="F380" s="41" t="s">
        <v>359</v>
      </c>
      <c r="G380" s="36">
        <v>240</v>
      </c>
      <c r="H380" s="82">
        <v>0</v>
      </c>
      <c r="I380" s="100"/>
    </row>
    <row r="381" spans="1:9" ht="15" hidden="1">
      <c r="A381" s="49"/>
      <c r="B381" s="65" t="s">
        <v>328</v>
      </c>
      <c r="C381" s="36"/>
      <c r="D381" s="36">
        <v>1000</v>
      </c>
      <c r="E381" s="36">
        <v>1003</v>
      </c>
      <c r="F381" s="41" t="s">
        <v>359</v>
      </c>
      <c r="G381" s="36">
        <v>300</v>
      </c>
      <c r="H381" s="82">
        <f t="shared" si="11"/>
        <v>0</v>
      </c>
      <c r="I381" s="100"/>
    </row>
    <row r="382" spans="1:9" ht="12.75" hidden="1">
      <c r="A382" s="33"/>
      <c r="B382" s="34" t="s">
        <v>345</v>
      </c>
      <c r="C382" s="36"/>
      <c r="D382" s="36">
        <v>1000</v>
      </c>
      <c r="E382" s="36">
        <v>1003</v>
      </c>
      <c r="F382" s="41" t="s">
        <v>359</v>
      </c>
      <c r="G382" s="35" t="s">
        <v>346</v>
      </c>
      <c r="H382" s="83">
        <v>0</v>
      </c>
      <c r="I382" s="98"/>
    </row>
    <row r="383" spans="1:9" ht="15.75">
      <c r="A383" s="21" t="s">
        <v>39</v>
      </c>
      <c r="B383" s="22" t="s">
        <v>79</v>
      </c>
      <c r="C383" s="61"/>
      <c r="D383" s="61">
        <v>1100</v>
      </c>
      <c r="E383" s="52"/>
      <c r="F383" s="52"/>
      <c r="G383" s="52"/>
      <c r="H383" s="87">
        <f t="shared" si="11"/>
        <v>334</v>
      </c>
      <c r="I383" s="90"/>
    </row>
    <row r="384" spans="1:8" ht="12.75">
      <c r="A384" s="25"/>
      <c r="B384" s="26" t="s">
        <v>79</v>
      </c>
      <c r="C384" s="27"/>
      <c r="D384" s="27" t="s">
        <v>40</v>
      </c>
      <c r="E384" s="27" t="s">
        <v>80</v>
      </c>
      <c r="F384" s="27"/>
      <c r="G384" s="27"/>
      <c r="H384" s="80">
        <f t="shared" si="11"/>
        <v>334</v>
      </c>
    </row>
    <row r="385" spans="1:8" ht="54">
      <c r="A385" s="29"/>
      <c r="B385" s="47" t="s">
        <v>70</v>
      </c>
      <c r="C385" s="31"/>
      <c r="D385" s="31" t="s">
        <v>40</v>
      </c>
      <c r="E385" s="44" t="s">
        <v>80</v>
      </c>
      <c r="F385" s="73" t="s">
        <v>71</v>
      </c>
      <c r="G385" s="31"/>
      <c r="H385" s="81">
        <f t="shared" si="11"/>
        <v>334</v>
      </c>
    </row>
    <row r="386" spans="1:8" ht="26.25">
      <c r="A386" s="29"/>
      <c r="B386" s="65" t="s">
        <v>72</v>
      </c>
      <c r="C386" s="31"/>
      <c r="D386" s="35" t="s">
        <v>40</v>
      </c>
      <c r="E386" s="35" t="s">
        <v>80</v>
      </c>
      <c r="F386" s="35" t="s">
        <v>73</v>
      </c>
      <c r="G386" s="31"/>
      <c r="H386" s="82">
        <f t="shared" si="11"/>
        <v>334</v>
      </c>
    </row>
    <row r="387" spans="1:8" ht="25.5">
      <c r="A387" s="33"/>
      <c r="B387" s="66" t="s">
        <v>74</v>
      </c>
      <c r="C387" s="35"/>
      <c r="D387" s="35" t="s">
        <v>40</v>
      </c>
      <c r="E387" s="35" t="s">
        <v>80</v>
      </c>
      <c r="F387" s="35" t="s">
        <v>75</v>
      </c>
      <c r="G387" s="35"/>
      <c r="H387" s="82">
        <f>H389</f>
        <v>334</v>
      </c>
    </row>
    <row r="388" spans="1:8" ht="25.5">
      <c r="A388" s="33"/>
      <c r="B388" s="66" t="s">
        <v>76</v>
      </c>
      <c r="C388" s="35"/>
      <c r="D388" s="35" t="s">
        <v>40</v>
      </c>
      <c r="E388" s="35" t="s">
        <v>80</v>
      </c>
      <c r="F388" s="35" t="s">
        <v>75</v>
      </c>
      <c r="G388" s="35" t="s">
        <v>104</v>
      </c>
      <c r="H388" s="82">
        <f aca="true" t="shared" si="12" ref="H388:H394">H389</f>
        <v>334</v>
      </c>
    </row>
    <row r="389" spans="1:8" ht="25.5">
      <c r="A389" s="33"/>
      <c r="B389" s="34" t="s">
        <v>77</v>
      </c>
      <c r="C389" s="35"/>
      <c r="D389" s="35" t="s">
        <v>40</v>
      </c>
      <c r="E389" s="35" t="s">
        <v>80</v>
      </c>
      <c r="F389" s="35" t="s">
        <v>75</v>
      </c>
      <c r="G389" s="35" t="s">
        <v>78</v>
      </c>
      <c r="H389" s="83">
        <f>350-16</f>
        <v>334</v>
      </c>
    </row>
    <row r="390" spans="1:8" ht="15.75" hidden="1">
      <c r="A390" s="21" t="s">
        <v>41</v>
      </c>
      <c r="B390" s="22" t="s">
        <v>42</v>
      </c>
      <c r="C390" s="61"/>
      <c r="D390" s="52" t="s">
        <v>43</v>
      </c>
      <c r="E390" s="52"/>
      <c r="F390" s="52"/>
      <c r="G390" s="52"/>
      <c r="H390" s="87">
        <f t="shared" si="12"/>
        <v>0</v>
      </c>
    </row>
    <row r="391" spans="1:8" ht="13.5" hidden="1">
      <c r="A391" s="25"/>
      <c r="B391" s="71" t="s">
        <v>352</v>
      </c>
      <c r="C391" s="27"/>
      <c r="D391" s="72" t="s">
        <v>43</v>
      </c>
      <c r="E391" s="72" t="s">
        <v>353</v>
      </c>
      <c r="F391" s="72"/>
      <c r="G391" s="72"/>
      <c r="H391" s="95">
        <f t="shared" si="12"/>
        <v>0</v>
      </c>
    </row>
    <row r="392" spans="1:8" ht="40.5" customHeight="1" hidden="1">
      <c r="A392" s="29"/>
      <c r="B392" s="43" t="s">
        <v>320</v>
      </c>
      <c r="C392" s="35"/>
      <c r="D392" s="44" t="s">
        <v>43</v>
      </c>
      <c r="E392" s="44" t="s">
        <v>353</v>
      </c>
      <c r="F392" s="50" t="s">
        <v>321</v>
      </c>
      <c r="G392" s="31"/>
      <c r="H392" s="81">
        <f t="shared" si="12"/>
        <v>0</v>
      </c>
    </row>
    <row r="393" spans="1:8" ht="13.5" hidden="1">
      <c r="A393" s="29"/>
      <c r="B393" s="34" t="s">
        <v>272</v>
      </c>
      <c r="C393" s="35"/>
      <c r="D393" s="35" t="s">
        <v>43</v>
      </c>
      <c r="E393" s="35" t="s">
        <v>353</v>
      </c>
      <c r="F393" s="41" t="s">
        <v>322</v>
      </c>
      <c r="G393" s="31"/>
      <c r="H393" s="81">
        <f t="shared" si="12"/>
        <v>0</v>
      </c>
    </row>
    <row r="394" spans="1:8" ht="13.5" hidden="1">
      <c r="A394" s="29"/>
      <c r="B394" s="34" t="s">
        <v>272</v>
      </c>
      <c r="C394" s="35"/>
      <c r="D394" s="35" t="s">
        <v>43</v>
      </c>
      <c r="E394" s="35" t="s">
        <v>353</v>
      </c>
      <c r="F394" s="41" t="s">
        <v>323</v>
      </c>
      <c r="G394" s="31"/>
      <c r="H394" s="81">
        <f t="shared" si="12"/>
        <v>0</v>
      </c>
    </row>
    <row r="395" spans="1:8" ht="40.5" customHeight="1" hidden="1">
      <c r="A395" s="33"/>
      <c r="B395" s="34" t="s">
        <v>350</v>
      </c>
      <c r="C395" s="35"/>
      <c r="D395" s="35" t="s">
        <v>43</v>
      </c>
      <c r="E395" s="35" t="s">
        <v>353</v>
      </c>
      <c r="F395" s="41" t="s">
        <v>351</v>
      </c>
      <c r="G395" s="35" t="s">
        <v>83</v>
      </c>
      <c r="H395" s="82">
        <f>H397</f>
        <v>0</v>
      </c>
    </row>
    <row r="396" spans="1:8" ht="27" customHeight="1" hidden="1">
      <c r="A396" s="33"/>
      <c r="B396" s="34" t="s">
        <v>76</v>
      </c>
      <c r="C396" s="35"/>
      <c r="D396" s="35" t="s">
        <v>43</v>
      </c>
      <c r="E396" s="35" t="s">
        <v>353</v>
      </c>
      <c r="F396" s="41" t="s">
        <v>351</v>
      </c>
      <c r="G396" s="35" t="s">
        <v>104</v>
      </c>
      <c r="H396" s="82">
        <f>H397</f>
        <v>0</v>
      </c>
    </row>
    <row r="397" spans="1:8" ht="25.5" hidden="1">
      <c r="A397" s="33"/>
      <c r="B397" s="34" t="s">
        <v>77</v>
      </c>
      <c r="C397" s="35"/>
      <c r="D397" s="35" t="s">
        <v>43</v>
      </c>
      <c r="E397" s="35" t="s">
        <v>353</v>
      </c>
      <c r="F397" s="41" t="s">
        <v>351</v>
      </c>
      <c r="G397" s="35" t="s">
        <v>78</v>
      </c>
      <c r="H397" s="83">
        <v>0</v>
      </c>
    </row>
    <row r="398" spans="1:9" ht="31.5" hidden="1">
      <c r="A398" s="16" t="s">
        <v>44</v>
      </c>
      <c r="B398" s="20" t="s">
        <v>45</v>
      </c>
      <c r="C398" s="18"/>
      <c r="D398" s="20"/>
      <c r="E398" s="20"/>
      <c r="F398" s="20"/>
      <c r="G398" s="20"/>
      <c r="H398" s="78">
        <f aca="true" t="shared" si="13" ref="H398:H403">H399</f>
        <v>0</v>
      </c>
      <c r="I398" s="90"/>
    </row>
    <row r="399" spans="1:9" ht="15.75" hidden="1">
      <c r="A399" s="21" t="s">
        <v>46</v>
      </c>
      <c r="B399" s="22" t="s">
        <v>23</v>
      </c>
      <c r="C399" s="61"/>
      <c r="D399" s="61" t="s">
        <v>24</v>
      </c>
      <c r="E399" s="61"/>
      <c r="F399" s="61" t="s">
        <v>83</v>
      </c>
      <c r="G399" s="61" t="s">
        <v>83</v>
      </c>
      <c r="H399" s="87">
        <f t="shared" si="13"/>
        <v>0</v>
      </c>
      <c r="I399" s="90"/>
    </row>
    <row r="400" spans="1:9" ht="25.5" hidden="1">
      <c r="A400" s="25"/>
      <c r="B400" s="26" t="s">
        <v>318</v>
      </c>
      <c r="C400" s="28"/>
      <c r="D400" s="28" t="s">
        <v>24</v>
      </c>
      <c r="E400" s="27" t="s">
        <v>319</v>
      </c>
      <c r="F400" s="28"/>
      <c r="G400" s="27"/>
      <c r="H400" s="80">
        <f t="shared" si="13"/>
        <v>0</v>
      </c>
      <c r="I400" s="90"/>
    </row>
    <row r="401" spans="1:9" ht="27" hidden="1">
      <c r="A401" s="54"/>
      <c r="B401" s="30" t="s">
        <v>314</v>
      </c>
      <c r="C401" s="31"/>
      <c r="D401" s="31" t="s">
        <v>24</v>
      </c>
      <c r="E401" s="31" t="s">
        <v>319</v>
      </c>
      <c r="F401" s="32" t="s">
        <v>315</v>
      </c>
      <c r="G401" s="31"/>
      <c r="H401" s="81">
        <f t="shared" si="13"/>
        <v>0</v>
      </c>
      <c r="I401" s="90"/>
    </row>
    <row r="402" spans="1:9" ht="13.5" hidden="1">
      <c r="A402" s="54"/>
      <c r="B402" s="34" t="s">
        <v>272</v>
      </c>
      <c r="C402" s="35"/>
      <c r="D402" s="35" t="s">
        <v>24</v>
      </c>
      <c r="E402" s="35" t="s">
        <v>319</v>
      </c>
      <c r="F402" s="35" t="s">
        <v>518</v>
      </c>
      <c r="G402" s="31"/>
      <c r="H402" s="81">
        <f t="shared" si="13"/>
        <v>0</v>
      </c>
      <c r="I402" s="90"/>
    </row>
    <row r="403" spans="1:9" ht="13.5" hidden="1">
      <c r="A403" s="54"/>
      <c r="B403" s="34" t="s">
        <v>272</v>
      </c>
      <c r="C403" s="35"/>
      <c r="D403" s="35" t="s">
        <v>24</v>
      </c>
      <c r="E403" s="35" t="s">
        <v>319</v>
      </c>
      <c r="F403" s="35" t="s">
        <v>316</v>
      </c>
      <c r="G403" s="31"/>
      <c r="H403" s="81">
        <f t="shared" si="13"/>
        <v>0</v>
      </c>
      <c r="I403" s="90"/>
    </row>
    <row r="404" spans="1:9" ht="25.5" hidden="1">
      <c r="A404" s="54"/>
      <c r="B404" s="66" t="s">
        <v>120</v>
      </c>
      <c r="C404" s="36"/>
      <c r="D404" s="36" t="s">
        <v>24</v>
      </c>
      <c r="E404" s="35" t="s">
        <v>319</v>
      </c>
      <c r="F404" s="35" t="s">
        <v>317</v>
      </c>
      <c r="G404" s="35"/>
      <c r="H404" s="82">
        <f>H405+H407+H409</f>
        <v>0</v>
      </c>
      <c r="I404" s="90"/>
    </row>
    <row r="405" spans="1:9" ht="52.5" customHeight="1" hidden="1">
      <c r="A405" s="54"/>
      <c r="B405" s="74" t="s">
        <v>122</v>
      </c>
      <c r="C405" s="36"/>
      <c r="D405" s="36" t="s">
        <v>24</v>
      </c>
      <c r="E405" s="35" t="s">
        <v>319</v>
      </c>
      <c r="F405" s="35" t="s">
        <v>317</v>
      </c>
      <c r="G405" s="35" t="s">
        <v>123</v>
      </c>
      <c r="H405" s="82">
        <f>H406</f>
        <v>0</v>
      </c>
      <c r="I405" s="90"/>
    </row>
    <row r="406" spans="1:9" ht="12.75" hidden="1">
      <c r="A406" s="33"/>
      <c r="B406" s="34" t="s">
        <v>124</v>
      </c>
      <c r="C406" s="36"/>
      <c r="D406" s="36" t="s">
        <v>24</v>
      </c>
      <c r="E406" s="35" t="s">
        <v>319</v>
      </c>
      <c r="F406" s="35" t="s">
        <v>317</v>
      </c>
      <c r="G406" s="35" t="s">
        <v>133</v>
      </c>
      <c r="H406" s="83">
        <v>0</v>
      </c>
      <c r="I406" s="90"/>
    </row>
    <row r="407" spans="1:9" ht="25.5" hidden="1">
      <c r="A407" s="33"/>
      <c r="B407" s="34" t="s">
        <v>76</v>
      </c>
      <c r="C407" s="36"/>
      <c r="D407" s="36" t="s">
        <v>24</v>
      </c>
      <c r="E407" s="35" t="s">
        <v>319</v>
      </c>
      <c r="F407" s="35" t="s">
        <v>317</v>
      </c>
      <c r="G407" s="35" t="s">
        <v>104</v>
      </c>
      <c r="H407" s="83">
        <f>H408</f>
        <v>0</v>
      </c>
      <c r="I407" s="90"/>
    </row>
    <row r="408" spans="1:9" ht="25.5" hidden="1">
      <c r="A408" s="33"/>
      <c r="B408" s="34" t="s">
        <v>77</v>
      </c>
      <c r="C408" s="36"/>
      <c r="D408" s="36" t="s">
        <v>24</v>
      </c>
      <c r="E408" s="35" t="s">
        <v>319</v>
      </c>
      <c r="F408" s="35" t="s">
        <v>317</v>
      </c>
      <c r="G408" s="35" t="s">
        <v>78</v>
      </c>
      <c r="H408" s="83">
        <v>0</v>
      </c>
      <c r="I408" s="90"/>
    </row>
    <row r="409" spans="1:9" ht="12.75" hidden="1">
      <c r="A409" s="33"/>
      <c r="B409" s="34" t="s">
        <v>127</v>
      </c>
      <c r="C409" s="36"/>
      <c r="D409" s="36" t="s">
        <v>24</v>
      </c>
      <c r="E409" s="35" t="s">
        <v>319</v>
      </c>
      <c r="F409" s="35" t="s">
        <v>317</v>
      </c>
      <c r="G409" s="35" t="s">
        <v>128</v>
      </c>
      <c r="H409" s="83">
        <f>H410</f>
        <v>0</v>
      </c>
      <c r="I409" s="90"/>
    </row>
    <row r="410" spans="1:9" ht="12.75" hidden="1">
      <c r="A410" s="33"/>
      <c r="B410" s="34" t="s">
        <v>129</v>
      </c>
      <c r="C410" s="36"/>
      <c r="D410" s="36" t="s">
        <v>24</v>
      </c>
      <c r="E410" s="35" t="s">
        <v>319</v>
      </c>
      <c r="F410" s="35" t="s">
        <v>317</v>
      </c>
      <c r="G410" s="35" t="s">
        <v>130</v>
      </c>
      <c r="H410" s="83">
        <v>0</v>
      </c>
      <c r="I410" s="90"/>
    </row>
    <row r="411" spans="1:9" ht="15.75">
      <c r="A411" s="16" t="s">
        <v>44</v>
      </c>
      <c r="B411" s="20" t="s">
        <v>47</v>
      </c>
      <c r="C411" s="18"/>
      <c r="D411" s="20"/>
      <c r="E411" s="20"/>
      <c r="F411" s="20"/>
      <c r="G411" s="20"/>
      <c r="H411" s="78">
        <f>H412</f>
        <v>15421.295</v>
      </c>
      <c r="I411" s="90"/>
    </row>
    <row r="412" spans="1:9" ht="15.75">
      <c r="A412" s="21" t="s">
        <v>46</v>
      </c>
      <c r="B412" s="22" t="s">
        <v>33</v>
      </c>
      <c r="C412" s="52"/>
      <c r="D412" s="52" t="s">
        <v>34</v>
      </c>
      <c r="E412" s="52"/>
      <c r="F412" s="52"/>
      <c r="G412" s="52"/>
      <c r="H412" s="87">
        <f>H413</f>
        <v>15421.295</v>
      </c>
      <c r="I412" s="90"/>
    </row>
    <row r="413" spans="1:9" ht="13.5">
      <c r="A413" s="25"/>
      <c r="B413" s="71" t="s">
        <v>125</v>
      </c>
      <c r="C413" s="72"/>
      <c r="D413" s="72" t="s">
        <v>34</v>
      </c>
      <c r="E413" s="72" t="s">
        <v>126</v>
      </c>
      <c r="F413" s="72"/>
      <c r="G413" s="72"/>
      <c r="H413" s="95">
        <f>H414+H428</f>
        <v>15421.295</v>
      </c>
      <c r="I413" s="90"/>
    </row>
    <row r="414" spans="1:9" ht="54">
      <c r="A414" s="29"/>
      <c r="B414" s="30" t="s">
        <v>150</v>
      </c>
      <c r="C414" s="31"/>
      <c r="D414" s="31" t="s">
        <v>34</v>
      </c>
      <c r="E414" s="31" t="s">
        <v>126</v>
      </c>
      <c r="F414" s="31" t="s">
        <v>117</v>
      </c>
      <c r="G414" s="31"/>
      <c r="H414" s="81">
        <f>H415</f>
        <v>15171.295</v>
      </c>
      <c r="I414" s="90"/>
    </row>
    <row r="415" spans="1:9" ht="25.5">
      <c r="A415" s="33"/>
      <c r="B415" s="34" t="s">
        <v>118</v>
      </c>
      <c r="C415" s="35"/>
      <c r="D415" s="35" t="s">
        <v>34</v>
      </c>
      <c r="E415" s="35" t="s">
        <v>126</v>
      </c>
      <c r="F415" s="35" t="s">
        <v>119</v>
      </c>
      <c r="G415" s="35" t="s">
        <v>83</v>
      </c>
      <c r="H415" s="82">
        <f>H416+H425</f>
        <v>15171.295</v>
      </c>
      <c r="I415" s="90"/>
    </row>
    <row r="416" spans="1:9" ht="25.5">
      <c r="A416" s="33"/>
      <c r="B416" s="34" t="s">
        <v>120</v>
      </c>
      <c r="C416" s="35"/>
      <c r="D416" s="35" t="s">
        <v>34</v>
      </c>
      <c r="E416" s="35" t="s">
        <v>126</v>
      </c>
      <c r="F416" s="35" t="s">
        <v>121</v>
      </c>
      <c r="G416" s="35"/>
      <c r="H416" s="83">
        <f>H418+H420+H422+H424</f>
        <v>13353.795</v>
      </c>
      <c r="I416" s="90"/>
    </row>
    <row r="417" spans="1:9" ht="53.25" customHeight="1">
      <c r="A417" s="33"/>
      <c r="B417" s="74" t="s">
        <v>122</v>
      </c>
      <c r="C417" s="35"/>
      <c r="D417" s="35" t="s">
        <v>34</v>
      </c>
      <c r="E417" s="35" t="s">
        <v>126</v>
      </c>
      <c r="F417" s="35" t="s">
        <v>121</v>
      </c>
      <c r="G417" s="35" t="s">
        <v>123</v>
      </c>
      <c r="H417" s="83">
        <f>H418</f>
        <v>9313.295</v>
      </c>
      <c r="I417" s="90"/>
    </row>
    <row r="418" spans="1:9" ht="12.75">
      <c r="A418" s="33"/>
      <c r="B418" s="34" t="s">
        <v>124</v>
      </c>
      <c r="C418" s="35"/>
      <c r="D418" s="35" t="s">
        <v>34</v>
      </c>
      <c r="E418" s="35" t="s">
        <v>126</v>
      </c>
      <c r="F418" s="35" t="s">
        <v>121</v>
      </c>
      <c r="G418" s="35" t="s">
        <v>133</v>
      </c>
      <c r="H418" s="83">
        <v>9313.295</v>
      </c>
      <c r="I418" s="90"/>
    </row>
    <row r="419" spans="1:9" ht="25.5">
      <c r="A419" s="33"/>
      <c r="B419" s="34" t="s">
        <v>76</v>
      </c>
      <c r="C419" s="35"/>
      <c r="D419" s="35" t="s">
        <v>34</v>
      </c>
      <c r="E419" s="35" t="s">
        <v>126</v>
      </c>
      <c r="F419" s="35" t="s">
        <v>121</v>
      </c>
      <c r="G419" s="35" t="s">
        <v>104</v>
      </c>
      <c r="H419" s="83">
        <f>H420</f>
        <v>3160.5</v>
      </c>
      <c r="I419" s="90"/>
    </row>
    <row r="420" spans="1:9" ht="25.5">
      <c r="A420" s="33"/>
      <c r="B420" s="34" t="s">
        <v>77</v>
      </c>
      <c r="C420" s="35"/>
      <c r="D420" s="35" t="s">
        <v>34</v>
      </c>
      <c r="E420" s="35" t="s">
        <v>126</v>
      </c>
      <c r="F420" s="35" t="s">
        <v>121</v>
      </c>
      <c r="G420" s="35" t="s">
        <v>78</v>
      </c>
      <c r="H420" s="83">
        <f>2860.5+100+200</f>
        <v>3160.5</v>
      </c>
      <c r="I420" s="90"/>
    </row>
    <row r="421" spans="1:9" ht="25.5">
      <c r="A421" s="33"/>
      <c r="B421" s="64" t="s">
        <v>90</v>
      </c>
      <c r="C421" s="35"/>
      <c r="D421" s="35" t="s">
        <v>34</v>
      </c>
      <c r="E421" s="35" t="s">
        <v>126</v>
      </c>
      <c r="F421" s="35" t="s">
        <v>121</v>
      </c>
      <c r="G421" s="35" t="s">
        <v>97</v>
      </c>
      <c r="H421" s="83">
        <f>H422</f>
        <v>855</v>
      </c>
      <c r="I421" s="90"/>
    </row>
    <row r="422" spans="1:9" ht="12.75">
      <c r="A422" s="33"/>
      <c r="B422" s="34" t="s">
        <v>91</v>
      </c>
      <c r="C422" s="35"/>
      <c r="D422" s="35" t="s">
        <v>34</v>
      </c>
      <c r="E422" s="35" t="s">
        <v>126</v>
      </c>
      <c r="F422" s="35" t="s">
        <v>121</v>
      </c>
      <c r="G422" s="35" t="s">
        <v>92</v>
      </c>
      <c r="H422" s="83">
        <v>855</v>
      </c>
      <c r="I422" s="90"/>
    </row>
    <row r="423" spans="1:9" ht="12.75">
      <c r="A423" s="33"/>
      <c r="B423" s="34" t="s">
        <v>127</v>
      </c>
      <c r="C423" s="35"/>
      <c r="D423" s="35" t="s">
        <v>34</v>
      </c>
      <c r="E423" s="35" t="s">
        <v>126</v>
      </c>
      <c r="F423" s="35" t="s">
        <v>121</v>
      </c>
      <c r="G423" s="35" t="s">
        <v>128</v>
      </c>
      <c r="H423" s="83">
        <f aca="true" t="shared" si="14" ref="H423:H429">H424</f>
        <v>25</v>
      </c>
      <c r="I423" s="90"/>
    </row>
    <row r="424" spans="1:9" ht="12.75">
      <c r="A424" s="33"/>
      <c r="B424" s="34" t="s">
        <v>129</v>
      </c>
      <c r="C424" s="35"/>
      <c r="D424" s="35" t="s">
        <v>34</v>
      </c>
      <c r="E424" s="35" t="s">
        <v>126</v>
      </c>
      <c r="F424" s="35" t="s">
        <v>121</v>
      </c>
      <c r="G424" s="35" t="s">
        <v>130</v>
      </c>
      <c r="H424" s="83">
        <v>25</v>
      </c>
      <c r="I424" s="90"/>
    </row>
    <row r="425" spans="1:9" ht="27.75" customHeight="1">
      <c r="A425" s="33"/>
      <c r="B425" s="75" t="s">
        <v>48</v>
      </c>
      <c r="C425" s="35"/>
      <c r="D425" s="35" t="s">
        <v>34</v>
      </c>
      <c r="E425" s="35" t="s">
        <v>126</v>
      </c>
      <c r="F425" s="35" t="s">
        <v>132</v>
      </c>
      <c r="G425" s="35"/>
      <c r="H425" s="83">
        <f>H427</f>
        <v>1817.5</v>
      </c>
      <c r="I425" s="90"/>
    </row>
    <row r="426" spans="1:9" ht="53.25" customHeight="1">
      <c r="A426" s="33"/>
      <c r="B426" s="74" t="s">
        <v>122</v>
      </c>
      <c r="C426" s="35"/>
      <c r="D426" s="35" t="s">
        <v>34</v>
      </c>
      <c r="E426" s="35" t="s">
        <v>126</v>
      </c>
      <c r="F426" s="35" t="s">
        <v>132</v>
      </c>
      <c r="G426" s="35" t="s">
        <v>123</v>
      </c>
      <c r="H426" s="83">
        <f t="shared" si="14"/>
        <v>1817.5</v>
      </c>
      <c r="I426" s="90"/>
    </row>
    <row r="427" spans="1:9" ht="17.25" customHeight="1">
      <c r="A427" s="33"/>
      <c r="B427" s="34" t="s">
        <v>124</v>
      </c>
      <c r="C427" s="35"/>
      <c r="D427" s="35" t="s">
        <v>34</v>
      </c>
      <c r="E427" s="35" t="s">
        <v>126</v>
      </c>
      <c r="F427" s="35" t="s">
        <v>132</v>
      </c>
      <c r="G427" s="35" t="s">
        <v>133</v>
      </c>
      <c r="H427" s="83">
        <v>1817.5</v>
      </c>
      <c r="I427" s="90"/>
    </row>
    <row r="428" spans="1:9" ht="27" customHeight="1">
      <c r="A428" s="33"/>
      <c r="B428" s="43" t="s">
        <v>320</v>
      </c>
      <c r="C428" s="68"/>
      <c r="D428" s="31" t="s">
        <v>34</v>
      </c>
      <c r="E428" s="69" t="s">
        <v>126</v>
      </c>
      <c r="F428" s="44" t="s">
        <v>321</v>
      </c>
      <c r="G428" s="70"/>
      <c r="H428" s="94">
        <f t="shared" si="14"/>
        <v>250</v>
      </c>
      <c r="I428" s="90"/>
    </row>
    <row r="429" spans="1:9" ht="15" customHeight="1">
      <c r="A429" s="33"/>
      <c r="B429" s="34" t="s">
        <v>272</v>
      </c>
      <c r="C429" s="68"/>
      <c r="D429" s="35" t="s">
        <v>34</v>
      </c>
      <c r="E429" s="35" t="s">
        <v>126</v>
      </c>
      <c r="F429" s="41" t="s">
        <v>322</v>
      </c>
      <c r="G429" s="70"/>
      <c r="H429" s="82">
        <f t="shared" si="14"/>
        <v>250</v>
      </c>
      <c r="I429" s="90"/>
    </row>
    <row r="430" spans="1:9" ht="14.25" customHeight="1">
      <c r="A430" s="33"/>
      <c r="B430" s="34" t="s">
        <v>272</v>
      </c>
      <c r="C430" s="68"/>
      <c r="D430" s="35" t="s">
        <v>34</v>
      </c>
      <c r="E430" s="35" t="s">
        <v>126</v>
      </c>
      <c r="F430" s="41" t="s">
        <v>323</v>
      </c>
      <c r="G430" s="70"/>
      <c r="H430" s="82">
        <f>H431+H434</f>
        <v>250</v>
      </c>
      <c r="I430" s="90"/>
    </row>
    <row r="431" spans="1:9" ht="24" customHeight="1" hidden="1">
      <c r="A431" s="33"/>
      <c r="B431" s="34" t="s">
        <v>120</v>
      </c>
      <c r="C431" s="68"/>
      <c r="D431" s="35" t="s">
        <v>34</v>
      </c>
      <c r="E431" s="35" t="s">
        <v>126</v>
      </c>
      <c r="F431" s="41" t="s">
        <v>324</v>
      </c>
      <c r="G431" s="70"/>
      <c r="H431" s="82">
        <f>H432+H433</f>
        <v>0</v>
      </c>
      <c r="I431" s="90"/>
    </row>
    <row r="432" spans="1:9" ht="23.25" customHeight="1" hidden="1">
      <c r="A432" s="33"/>
      <c r="B432" s="34" t="s">
        <v>77</v>
      </c>
      <c r="C432" s="68"/>
      <c r="D432" s="35" t="s">
        <v>34</v>
      </c>
      <c r="E432" s="35" t="s">
        <v>126</v>
      </c>
      <c r="F432" s="41" t="s">
        <v>324</v>
      </c>
      <c r="G432" s="35" t="s">
        <v>78</v>
      </c>
      <c r="H432" s="82">
        <v>0</v>
      </c>
      <c r="I432" s="90"/>
    </row>
    <row r="433" spans="1:9" ht="15.75" customHeight="1" hidden="1">
      <c r="A433" s="33"/>
      <c r="B433" s="34" t="s">
        <v>312</v>
      </c>
      <c r="C433" s="68"/>
      <c r="D433" s="35" t="s">
        <v>34</v>
      </c>
      <c r="E433" s="35" t="s">
        <v>126</v>
      </c>
      <c r="F433" s="41" t="s">
        <v>324</v>
      </c>
      <c r="G433" s="35" t="s">
        <v>313</v>
      </c>
      <c r="H433" s="82">
        <v>0</v>
      </c>
      <c r="I433" s="90"/>
    </row>
    <row r="434" spans="1:9" ht="23.25" customHeight="1">
      <c r="A434" s="33"/>
      <c r="B434" s="34" t="s">
        <v>448</v>
      </c>
      <c r="C434" s="68"/>
      <c r="D434" s="35" t="s">
        <v>34</v>
      </c>
      <c r="E434" s="35" t="s">
        <v>126</v>
      </c>
      <c r="F434" s="41" t="s">
        <v>325</v>
      </c>
      <c r="G434" s="70"/>
      <c r="H434" s="82">
        <f>H435</f>
        <v>250</v>
      </c>
      <c r="I434" s="90"/>
    </row>
    <row r="435" spans="1:9" ht="23.25" customHeight="1">
      <c r="A435" s="33"/>
      <c r="B435" s="34" t="s">
        <v>76</v>
      </c>
      <c r="C435" s="68"/>
      <c r="D435" s="35" t="s">
        <v>34</v>
      </c>
      <c r="E435" s="35" t="s">
        <v>126</v>
      </c>
      <c r="F435" s="41" t="s">
        <v>325</v>
      </c>
      <c r="G435" s="35" t="s">
        <v>104</v>
      </c>
      <c r="H435" s="82">
        <f>H436</f>
        <v>250</v>
      </c>
      <c r="I435" s="90"/>
    </row>
    <row r="436" spans="1:9" ht="24.75" customHeight="1">
      <c r="A436" s="33"/>
      <c r="B436" s="34" t="s">
        <v>77</v>
      </c>
      <c r="C436" s="68"/>
      <c r="D436" s="35" t="s">
        <v>34</v>
      </c>
      <c r="E436" s="35" t="s">
        <v>126</v>
      </c>
      <c r="F436" s="41" t="s">
        <v>325</v>
      </c>
      <c r="G436" s="35" t="s">
        <v>78</v>
      </c>
      <c r="H436" s="82">
        <v>250</v>
      </c>
      <c r="I436" s="90"/>
    </row>
    <row r="437" spans="1:9" s="9" customFormat="1" ht="15.75">
      <c r="A437" s="323" t="s">
        <v>358</v>
      </c>
      <c r="B437" s="324"/>
      <c r="C437" s="324"/>
      <c r="D437" s="324"/>
      <c r="E437" s="324"/>
      <c r="F437" s="324"/>
      <c r="G437" s="325"/>
      <c r="H437" s="101">
        <f>H22</f>
        <v>123302.94888999999</v>
      </c>
      <c r="I437" s="102"/>
    </row>
    <row r="438" ht="12.75">
      <c r="H438" s="76"/>
    </row>
    <row r="439" ht="12.75">
      <c r="H439" s="76"/>
    </row>
    <row r="440" ht="12.75">
      <c r="H440" s="76"/>
    </row>
    <row r="441" ht="12.75">
      <c r="H441" s="76"/>
    </row>
    <row r="442" ht="12.75">
      <c r="H442" s="76"/>
    </row>
    <row r="443" ht="12.75">
      <c r="H443" s="76"/>
    </row>
    <row r="444" ht="12.75">
      <c r="H444" s="76"/>
    </row>
    <row r="445" ht="12.75">
      <c r="H445" s="76"/>
    </row>
    <row r="446" ht="12.75">
      <c r="H446" s="76"/>
    </row>
    <row r="447" ht="12.75">
      <c r="H447" s="76"/>
    </row>
    <row r="448" ht="12.75">
      <c r="H448" s="76"/>
    </row>
    <row r="449" ht="12.75">
      <c r="H449" s="76"/>
    </row>
    <row r="450" ht="12.75">
      <c r="H450" s="76"/>
    </row>
    <row r="451" ht="12.75">
      <c r="H451" s="76"/>
    </row>
    <row r="452" ht="12.75">
      <c r="H452" s="76"/>
    </row>
    <row r="453" ht="12.75">
      <c r="H453" s="76"/>
    </row>
    <row r="454" ht="12.75">
      <c r="H454" s="76"/>
    </row>
    <row r="455" ht="12.75">
      <c r="H455" s="76"/>
    </row>
    <row r="456" ht="12.75">
      <c r="H456" s="76"/>
    </row>
    <row r="457" ht="12.75">
      <c r="H457" s="76"/>
    </row>
    <row r="458" ht="12.75">
      <c r="H458" s="76"/>
    </row>
    <row r="459" ht="12.75">
      <c r="H459" s="76"/>
    </row>
    <row r="460" ht="12.75">
      <c r="H460" s="76"/>
    </row>
    <row r="461" ht="12.75">
      <c r="H461" s="76"/>
    </row>
    <row r="462" ht="12.75">
      <c r="H462" s="76"/>
    </row>
    <row r="463" ht="12.75">
      <c r="H463" s="76"/>
    </row>
    <row r="464" ht="12.75">
      <c r="H464" s="76"/>
    </row>
    <row r="465" ht="12.75">
      <c r="H465" s="76"/>
    </row>
    <row r="466" ht="12.75">
      <c r="H466" s="76"/>
    </row>
    <row r="467" ht="12.75">
      <c r="H467" s="76"/>
    </row>
    <row r="468" ht="12.75">
      <c r="H468" s="76"/>
    </row>
    <row r="469" ht="12.75">
      <c r="H469" s="76"/>
    </row>
    <row r="470" ht="12.75">
      <c r="H470" s="76"/>
    </row>
    <row r="471" ht="12.75">
      <c r="H471" s="76"/>
    </row>
    <row r="472" ht="12.75">
      <c r="H472" s="76"/>
    </row>
    <row r="473" ht="12.75">
      <c r="H473" s="76"/>
    </row>
    <row r="474" ht="12.75">
      <c r="H474" s="76"/>
    </row>
    <row r="475" ht="12.75">
      <c r="H475" s="76"/>
    </row>
    <row r="476" ht="12.75">
      <c r="H476" s="76"/>
    </row>
  </sheetData>
  <sheetProtection/>
  <mergeCells count="13">
    <mergeCell ref="A437:G437"/>
    <mergeCell ref="A11:H11"/>
    <mergeCell ref="A9:H9"/>
    <mergeCell ref="A10:H10"/>
    <mergeCell ref="A12:H12"/>
    <mergeCell ref="A13:H13"/>
    <mergeCell ref="A17:H17"/>
    <mergeCell ref="A18:H18"/>
    <mergeCell ref="A1:H1"/>
    <mergeCell ref="A2:H2"/>
    <mergeCell ref="A3:H3"/>
    <mergeCell ref="A4:H4"/>
    <mergeCell ref="A5:H5"/>
  </mergeCells>
  <printOptions/>
  <pageMargins left="0.7874015748031497" right="0.2362204724409449" top="0.7874015748031497" bottom="0.3937007874015748" header="0" footer="0"/>
  <pageSetup horizontalDpi="600" verticalDpi="600" orientation="portrait" paperSize="9" scale="83" r:id="rId1"/>
  <rowBreaks count="7" manualBreakCount="7">
    <brk id="42" max="7" man="1"/>
    <brk id="77" max="255" man="1"/>
    <brk id="114" max="7" man="1"/>
    <brk id="149" max="7" man="1"/>
    <brk id="200" max="7" man="1"/>
    <brk id="247" max="7" man="1"/>
    <brk id="29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546"/>
  <sheetViews>
    <sheetView view="pageBreakPreview" zoomScaleSheetLayoutView="100" zoomScalePageLayoutView="0" workbookViewId="0" topLeftCell="A1">
      <selection activeCell="A5" sqref="A5:I5"/>
    </sheetView>
  </sheetViews>
  <sheetFormatPr defaultColWidth="9.140625" defaultRowHeight="12.75"/>
  <cols>
    <col min="1" max="1" width="4.7109375" style="10" customWidth="1"/>
    <col min="2" max="2" width="51.00390625" style="10" customWidth="1"/>
    <col min="3" max="3" width="6.421875" style="10" customWidth="1"/>
    <col min="4" max="4" width="6.00390625" style="10" customWidth="1"/>
    <col min="5" max="5" width="5.8515625" style="10" customWidth="1"/>
    <col min="6" max="6" width="12.28125" style="10" customWidth="1"/>
    <col min="7" max="7" width="6.8515625" style="10" customWidth="1"/>
    <col min="8" max="9" width="18.7109375" style="11" customWidth="1"/>
    <col min="10" max="16384" width="9.140625" style="10" customWidth="1"/>
  </cols>
  <sheetData>
    <row r="1" spans="1:9" ht="12.75">
      <c r="A1" s="320" t="s">
        <v>528</v>
      </c>
      <c r="B1" s="320"/>
      <c r="C1" s="320"/>
      <c r="D1" s="320"/>
      <c r="E1" s="320"/>
      <c r="F1" s="320"/>
      <c r="G1" s="320"/>
      <c r="H1" s="320"/>
      <c r="I1" s="328"/>
    </row>
    <row r="2" spans="1:9" ht="12.75">
      <c r="A2" s="320" t="s">
        <v>50</v>
      </c>
      <c r="B2" s="320"/>
      <c r="C2" s="320"/>
      <c r="D2" s="320"/>
      <c r="E2" s="320"/>
      <c r="F2" s="320"/>
      <c r="G2" s="320"/>
      <c r="H2" s="320"/>
      <c r="I2" s="328"/>
    </row>
    <row r="3" spans="1:9" ht="12.75">
      <c r="A3" s="320" t="s">
        <v>51</v>
      </c>
      <c r="B3" s="320"/>
      <c r="C3" s="320"/>
      <c r="D3" s="320"/>
      <c r="E3" s="320"/>
      <c r="F3" s="320"/>
      <c r="G3" s="320"/>
      <c r="H3" s="320"/>
      <c r="I3" s="328"/>
    </row>
    <row r="4" spans="1:9" ht="12.75">
      <c r="A4" s="320" t="s">
        <v>52</v>
      </c>
      <c r="B4" s="320"/>
      <c r="C4" s="320"/>
      <c r="D4" s="320"/>
      <c r="E4" s="320"/>
      <c r="F4" s="320"/>
      <c r="G4" s="320"/>
      <c r="H4" s="320"/>
      <c r="I4" s="328"/>
    </row>
    <row r="5" spans="1:9" ht="12.75">
      <c r="A5" s="320" t="s">
        <v>583</v>
      </c>
      <c r="B5" s="320"/>
      <c r="C5" s="320"/>
      <c r="D5" s="320"/>
      <c r="E5" s="320"/>
      <c r="F5" s="320"/>
      <c r="G5" s="320"/>
      <c r="H5" s="320"/>
      <c r="I5" s="328"/>
    </row>
    <row r="9" spans="1:9" ht="12.75">
      <c r="A9" s="320" t="s">
        <v>527</v>
      </c>
      <c r="B9" s="320"/>
      <c r="C9" s="320"/>
      <c r="D9" s="320"/>
      <c r="E9" s="320"/>
      <c r="F9" s="320"/>
      <c r="G9" s="320"/>
      <c r="H9" s="320"/>
      <c r="I9" s="328"/>
    </row>
    <row r="10" spans="1:9" ht="12.75">
      <c r="A10" s="320" t="s">
        <v>50</v>
      </c>
      <c r="B10" s="320"/>
      <c r="C10" s="320"/>
      <c r="D10" s="320"/>
      <c r="E10" s="320"/>
      <c r="F10" s="320"/>
      <c r="G10" s="320"/>
      <c r="H10" s="320"/>
      <c r="I10" s="328"/>
    </row>
    <row r="11" spans="1:9" ht="12.75">
      <c r="A11" s="320" t="s">
        <v>51</v>
      </c>
      <c r="B11" s="320"/>
      <c r="C11" s="320"/>
      <c r="D11" s="320"/>
      <c r="E11" s="320"/>
      <c r="F11" s="320"/>
      <c r="G11" s="320"/>
      <c r="H11" s="320"/>
      <c r="I11" s="328"/>
    </row>
    <row r="12" spans="1:9" ht="12.75">
      <c r="A12" s="320" t="s">
        <v>52</v>
      </c>
      <c r="B12" s="320"/>
      <c r="C12" s="320"/>
      <c r="D12" s="320"/>
      <c r="E12" s="320"/>
      <c r="F12" s="320"/>
      <c r="G12" s="320"/>
      <c r="H12" s="320"/>
      <c r="I12" s="328"/>
    </row>
    <row r="13" spans="1:9" ht="12.75">
      <c r="A13" s="320" t="s">
        <v>560</v>
      </c>
      <c r="B13" s="320"/>
      <c r="C13" s="320"/>
      <c r="D13" s="320"/>
      <c r="E13" s="320"/>
      <c r="F13" s="320"/>
      <c r="G13" s="320"/>
      <c r="H13" s="320"/>
      <c r="I13" s="328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5.75" customHeight="1">
      <c r="A17" s="321" t="s">
        <v>1</v>
      </c>
      <c r="B17" s="321"/>
      <c r="C17" s="321"/>
      <c r="D17" s="321"/>
      <c r="E17" s="321"/>
      <c r="F17" s="321"/>
      <c r="G17" s="321"/>
      <c r="H17" s="321"/>
      <c r="I17" s="327"/>
    </row>
    <row r="18" spans="1:9" ht="15.75">
      <c r="A18" s="322" t="s">
        <v>521</v>
      </c>
      <c r="B18" s="322"/>
      <c r="C18" s="322"/>
      <c r="D18" s="322"/>
      <c r="E18" s="322"/>
      <c r="F18" s="322"/>
      <c r="G18" s="322"/>
      <c r="H18" s="322"/>
      <c r="I18" s="327"/>
    </row>
    <row r="19" spans="1:9" ht="15.75">
      <c r="A19" s="221"/>
      <c r="B19" s="221"/>
      <c r="C19" s="221"/>
      <c r="D19" s="221"/>
      <c r="E19" s="221"/>
      <c r="F19" s="221"/>
      <c r="G19" s="221"/>
      <c r="H19" s="221"/>
      <c r="I19" s="221"/>
    </row>
    <row r="20" spans="1:9" s="2" customFormat="1" ht="12.75">
      <c r="A20" s="319" t="s">
        <v>55</v>
      </c>
      <c r="B20" s="329" t="s">
        <v>65</v>
      </c>
      <c r="C20" s="318" t="s">
        <v>2</v>
      </c>
      <c r="D20" s="318" t="s">
        <v>3</v>
      </c>
      <c r="E20" s="318" t="s">
        <v>4</v>
      </c>
      <c r="F20" s="318" t="s">
        <v>66</v>
      </c>
      <c r="G20" s="318" t="s">
        <v>67</v>
      </c>
      <c r="H20" s="314" t="s">
        <v>53</v>
      </c>
      <c r="I20" s="330"/>
    </row>
    <row r="21" spans="1:9" s="2" customFormat="1" ht="12.75">
      <c r="A21" s="326"/>
      <c r="B21" s="326"/>
      <c r="C21" s="326"/>
      <c r="D21" s="326"/>
      <c r="E21" s="326"/>
      <c r="F21" s="326"/>
      <c r="G21" s="326"/>
      <c r="H21" s="77" t="s">
        <v>520</v>
      </c>
      <c r="I21" s="77" t="s">
        <v>522</v>
      </c>
    </row>
    <row r="22" spans="1:9" s="2" customFormat="1" ht="12.75">
      <c r="A22" s="12" t="s">
        <v>56</v>
      </c>
      <c r="B22" s="13">
        <v>2</v>
      </c>
      <c r="C22" s="14">
        <v>3</v>
      </c>
      <c r="D22" s="14">
        <v>4</v>
      </c>
      <c r="E22" s="14">
        <v>5</v>
      </c>
      <c r="F22" s="14">
        <v>6</v>
      </c>
      <c r="G22" s="14">
        <v>7</v>
      </c>
      <c r="H22" s="15">
        <v>8</v>
      </c>
      <c r="I22" s="15">
        <v>9</v>
      </c>
    </row>
    <row r="23" spans="1:9" s="2" customFormat="1" ht="47.25">
      <c r="A23" s="16"/>
      <c r="B23" s="17" t="s">
        <v>59</v>
      </c>
      <c r="C23" s="18" t="s">
        <v>58</v>
      </c>
      <c r="D23" s="19"/>
      <c r="E23" s="19"/>
      <c r="F23" s="19"/>
      <c r="G23" s="19"/>
      <c r="H23" s="250">
        <f>H24+H40+H463+H476</f>
        <v>92985.32700000002</v>
      </c>
      <c r="I23" s="250">
        <f>I24+I40+I463+I476</f>
        <v>83988.872</v>
      </c>
    </row>
    <row r="24" spans="1:9" s="2" customFormat="1" ht="47.25">
      <c r="A24" s="16" t="s">
        <v>56</v>
      </c>
      <c r="B24" s="20" t="s">
        <v>5</v>
      </c>
      <c r="C24" s="18"/>
      <c r="D24" s="20"/>
      <c r="E24" s="20"/>
      <c r="F24" s="20"/>
      <c r="G24" s="20"/>
      <c r="H24" s="250">
        <f aca="true" t="shared" si="0" ref="H24:I26">H25</f>
        <v>952.672</v>
      </c>
      <c r="I24" s="250">
        <f t="shared" si="0"/>
        <v>986.779</v>
      </c>
    </row>
    <row r="25" spans="1:9" ht="15.75">
      <c r="A25" s="21" t="s">
        <v>6</v>
      </c>
      <c r="B25" s="22" t="s">
        <v>7</v>
      </c>
      <c r="C25" s="23"/>
      <c r="D25" s="23" t="s">
        <v>8</v>
      </c>
      <c r="E25" s="24"/>
      <c r="F25" s="24"/>
      <c r="G25" s="24"/>
      <c r="H25" s="251">
        <f t="shared" si="0"/>
        <v>952.672</v>
      </c>
      <c r="I25" s="251">
        <f t="shared" si="0"/>
        <v>986.779</v>
      </c>
    </row>
    <row r="26" spans="1:9" ht="38.25">
      <c r="A26" s="25"/>
      <c r="B26" s="26" t="s">
        <v>279</v>
      </c>
      <c r="C26" s="27"/>
      <c r="D26" s="27" t="s">
        <v>8</v>
      </c>
      <c r="E26" s="27" t="s">
        <v>280</v>
      </c>
      <c r="F26" s="28"/>
      <c r="G26" s="28"/>
      <c r="H26" s="252">
        <f t="shared" si="0"/>
        <v>952.672</v>
      </c>
      <c r="I26" s="252">
        <f t="shared" si="0"/>
        <v>986.779</v>
      </c>
    </row>
    <row r="27" spans="1:9" ht="41.25" customHeight="1">
      <c r="A27" s="29"/>
      <c r="B27" s="30" t="s">
        <v>268</v>
      </c>
      <c r="C27" s="31"/>
      <c r="D27" s="31" t="s">
        <v>8</v>
      </c>
      <c r="E27" s="31" t="s">
        <v>280</v>
      </c>
      <c r="F27" s="31" t="s">
        <v>269</v>
      </c>
      <c r="G27" s="32"/>
      <c r="H27" s="157">
        <f>H28+H35</f>
        <v>952.672</v>
      </c>
      <c r="I27" s="157">
        <f>I28+I35</f>
        <v>986.779</v>
      </c>
    </row>
    <row r="28" spans="1:9" ht="25.5">
      <c r="A28" s="33"/>
      <c r="B28" s="34" t="s">
        <v>270</v>
      </c>
      <c r="C28" s="35"/>
      <c r="D28" s="35" t="s">
        <v>8</v>
      </c>
      <c r="E28" s="35" t="s">
        <v>280</v>
      </c>
      <c r="F28" s="35" t="s">
        <v>271</v>
      </c>
      <c r="G28" s="36"/>
      <c r="H28" s="124">
        <f>H29</f>
        <v>100</v>
      </c>
      <c r="I28" s="124">
        <f>I29</f>
        <v>100</v>
      </c>
    </row>
    <row r="29" spans="1:9" ht="12.75">
      <c r="A29" s="33"/>
      <c r="B29" s="34" t="s">
        <v>272</v>
      </c>
      <c r="C29" s="35"/>
      <c r="D29" s="35" t="s">
        <v>8</v>
      </c>
      <c r="E29" s="35" t="s">
        <v>280</v>
      </c>
      <c r="F29" s="35" t="s">
        <v>273</v>
      </c>
      <c r="G29" s="36"/>
      <c r="H29" s="124">
        <f>H30</f>
        <v>100</v>
      </c>
      <c r="I29" s="124">
        <f>I30</f>
        <v>100</v>
      </c>
    </row>
    <row r="30" spans="1:9" ht="12.75">
      <c r="A30" s="33"/>
      <c r="B30" s="34" t="s">
        <v>274</v>
      </c>
      <c r="C30" s="35"/>
      <c r="D30" s="35" t="s">
        <v>8</v>
      </c>
      <c r="E30" s="35" t="s">
        <v>280</v>
      </c>
      <c r="F30" s="35" t="s">
        <v>275</v>
      </c>
      <c r="G30" s="36"/>
      <c r="H30" s="124">
        <f>H32+H34</f>
        <v>100</v>
      </c>
      <c r="I30" s="124">
        <f>I32+I34</f>
        <v>100</v>
      </c>
    </row>
    <row r="31" spans="1:9" ht="25.5">
      <c r="A31" s="33"/>
      <c r="B31" s="37" t="s">
        <v>76</v>
      </c>
      <c r="C31" s="35"/>
      <c r="D31" s="35" t="s">
        <v>8</v>
      </c>
      <c r="E31" s="35" t="s">
        <v>280</v>
      </c>
      <c r="F31" s="35" t="s">
        <v>275</v>
      </c>
      <c r="G31" s="36">
        <v>200</v>
      </c>
      <c r="H31" s="124">
        <f>H32</f>
        <v>99</v>
      </c>
      <c r="I31" s="124">
        <f>I32</f>
        <v>99</v>
      </c>
    </row>
    <row r="32" spans="1:9" ht="25.5">
      <c r="A32" s="33"/>
      <c r="B32" s="34" t="s">
        <v>77</v>
      </c>
      <c r="C32" s="35"/>
      <c r="D32" s="35" t="s">
        <v>8</v>
      </c>
      <c r="E32" s="35" t="s">
        <v>280</v>
      </c>
      <c r="F32" s="35" t="s">
        <v>275</v>
      </c>
      <c r="G32" s="35" t="s">
        <v>78</v>
      </c>
      <c r="H32" s="125">
        <v>99</v>
      </c>
      <c r="I32" s="125">
        <v>99</v>
      </c>
    </row>
    <row r="33" spans="1:9" ht="12.75">
      <c r="A33" s="33"/>
      <c r="B33" s="34" t="s">
        <v>127</v>
      </c>
      <c r="C33" s="35"/>
      <c r="D33" s="35" t="s">
        <v>8</v>
      </c>
      <c r="E33" s="35" t="s">
        <v>280</v>
      </c>
      <c r="F33" s="35" t="s">
        <v>275</v>
      </c>
      <c r="G33" s="35" t="s">
        <v>128</v>
      </c>
      <c r="H33" s="125">
        <f>H34</f>
        <v>1</v>
      </c>
      <c r="I33" s="125">
        <f>I34</f>
        <v>1</v>
      </c>
    </row>
    <row r="34" spans="1:9" ht="12.75">
      <c r="A34" s="33"/>
      <c r="B34" s="34" t="s">
        <v>129</v>
      </c>
      <c r="C34" s="35"/>
      <c r="D34" s="35" t="s">
        <v>8</v>
      </c>
      <c r="E34" s="35" t="s">
        <v>280</v>
      </c>
      <c r="F34" s="35" t="s">
        <v>275</v>
      </c>
      <c r="G34" s="35" t="s">
        <v>130</v>
      </c>
      <c r="H34" s="125">
        <v>1</v>
      </c>
      <c r="I34" s="125">
        <v>1</v>
      </c>
    </row>
    <row r="35" spans="1:9" ht="25.5" customHeight="1">
      <c r="A35" s="33"/>
      <c r="B35" s="34" t="s">
        <v>296</v>
      </c>
      <c r="C35" s="35"/>
      <c r="D35" s="35" t="s">
        <v>8</v>
      </c>
      <c r="E35" s="35" t="s">
        <v>280</v>
      </c>
      <c r="F35" s="35" t="s">
        <v>297</v>
      </c>
      <c r="G35" s="35"/>
      <c r="H35" s="125">
        <f>H36</f>
        <v>852.672</v>
      </c>
      <c r="I35" s="125">
        <f>I36</f>
        <v>886.779</v>
      </c>
    </row>
    <row r="36" spans="1:9" ht="12.75">
      <c r="A36" s="33"/>
      <c r="B36" s="34" t="s">
        <v>272</v>
      </c>
      <c r="C36" s="35"/>
      <c r="D36" s="35" t="s">
        <v>8</v>
      </c>
      <c r="E36" s="35" t="s">
        <v>280</v>
      </c>
      <c r="F36" s="35" t="s">
        <v>298</v>
      </c>
      <c r="G36" s="36"/>
      <c r="H36" s="124">
        <f>H37</f>
        <v>852.672</v>
      </c>
      <c r="I36" s="124">
        <f>I37</f>
        <v>886.779</v>
      </c>
    </row>
    <row r="37" spans="1:9" ht="25.5">
      <c r="A37" s="33"/>
      <c r="B37" s="34" t="s">
        <v>299</v>
      </c>
      <c r="C37" s="35"/>
      <c r="D37" s="35" t="s">
        <v>8</v>
      </c>
      <c r="E37" s="35" t="s">
        <v>280</v>
      </c>
      <c r="F37" s="35" t="s">
        <v>300</v>
      </c>
      <c r="G37" s="36"/>
      <c r="H37" s="124">
        <f>H39</f>
        <v>852.672</v>
      </c>
      <c r="I37" s="124">
        <f>I39</f>
        <v>886.779</v>
      </c>
    </row>
    <row r="38" spans="1:9" ht="53.25" customHeight="1">
      <c r="A38" s="33"/>
      <c r="B38" s="34" t="s">
        <v>122</v>
      </c>
      <c r="C38" s="35"/>
      <c r="D38" s="35" t="s">
        <v>8</v>
      </c>
      <c r="E38" s="35" t="s">
        <v>280</v>
      </c>
      <c r="F38" s="35" t="s">
        <v>300</v>
      </c>
      <c r="G38" s="36">
        <v>100</v>
      </c>
      <c r="H38" s="124">
        <f>H39</f>
        <v>852.672</v>
      </c>
      <c r="I38" s="124">
        <f>I39</f>
        <v>886.779</v>
      </c>
    </row>
    <row r="39" spans="1:9" ht="25.5" customHeight="1">
      <c r="A39" s="33"/>
      <c r="B39" s="34" t="s">
        <v>276</v>
      </c>
      <c r="C39" s="35"/>
      <c r="D39" s="35" t="s">
        <v>8</v>
      </c>
      <c r="E39" s="35" t="s">
        <v>280</v>
      </c>
      <c r="F39" s="35" t="s">
        <v>300</v>
      </c>
      <c r="G39" s="35" t="s">
        <v>277</v>
      </c>
      <c r="H39" s="125">
        <v>852.672</v>
      </c>
      <c r="I39" s="125">
        <v>886.779</v>
      </c>
    </row>
    <row r="40" spans="1:9" ht="47.25">
      <c r="A40" s="16" t="s">
        <v>57</v>
      </c>
      <c r="B40" s="17" t="s">
        <v>59</v>
      </c>
      <c r="C40" s="18"/>
      <c r="D40" s="20"/>
      <c r="E40" s="20"/>
      <c r="F40" s="20"/>
      <c r="G40" s="20"/>
      <c r="H40" s="253">
        <f>H41+H108+H118+H168+H217+H401+H408+H416+H448+H455</f>
        <v>79876.32800000001</v>
      </c>
      <c r="I40" s="253">
        <f>I41+I108+I118+I168+I217+I401+I408+I416+I448+I455</f>
        <v>70458.334</v>
      </c>
    </row>
    <row r="41" spans="1:9" ht="15.75">
      <c r="A41" s="21" t="s">
        <v>9</v>
      </c>
      <c r="B41" s="22" t="s">
        <v>7</v>
      </c>
      <c r="C41" s="23"/>
      <c r="D41" s="23" t="s">
        <v>8</v>
      </c>
      <c r="E41" s="24"/>
      <c r="F41" s="24"/>
      <c r="G41" s="24"/>
      <c r="H41" s="251">
        <f>H42+H72+H79+H86</f>
        <v>20726.628</v>
      </c>
      <c r="I41" s="251">
        <f>I42+I72+I79+I86</f>
        <v>21076.334</v>
      </c>
    </row>
    <row r="42" spans="1:9" ht="38.25" customHeight="1">
      <c r="A42" s="25"/>
      <c r="B42" s="26" t="s">
        <v>10</v>
      </c>
      <c r="C42" s="28"/>
      <c r="D42" s="28" t="s">
        <v>8</v>
      </c>
      <c r="E42" s="28" t="s">
        <v>278</v>
      </c>
      <c r="F42" s="28" t="s">
        <v>83</v>
      </c>
      <c r="G42" s="28" t="s">
        <v>83</v>
      </c>
      <c r="H42" s="252">
        <f>H43+H48</f>
        <v>19841.628</v>
      </c>
      <c r="I42" s="252">
        <f>I43+I48</f>
        <v>20391.334</v>
      </c>
    </row>
    <row r="43" spans="1:9" ht="52.5" customHeight="1">
      <c r="A43" s="233"/>
      <c r="B43" s="235" t="s">
        <v>495</v>
      </c>
      <c r="C43" s="234"/>
      <c r="D43" s="32" t="s">
        <v>8</v>
      </c>
      <c r="E43" s="32" t="s">
        <v>278</v>
      </c>
      <c r="F43" s="237" t="s">
        <v>500</v>
      </c>
      <c r="G43" s="234"/>
      <c r="H43" s="254">
        <f aca="true" t="shared" si="1" ref="H43:I46">H44</f>
        <v>150</v>
      </c>
      <c r="I43" s="254">
        <f t="shared" si="1"/>
        <v>160</v>
      </c>
    </row>
    <row r="44" spans="1:9" ht="102" customHeight="1">
      <c r="A44" s="233"/>
      <c r="B44" s="236" t="s">
        <v>496</v>
      </c>
      <c r="C44" s="234"/>
      <c r="D44" s="36" t="s">
        <v>8</v>
      </c>
      <c r="E44" s="36" t="s">
        <v>278</v>
      </c>
      <c r="F44" s="238" t="s">
        <v>499</v>
      </c>
      <c r="G44" s="234"/>
      <c r="H44" s="165">
        <f t="shared" si="1"/>
        <v>150</v>
      </c>
      <c r="I44" s="165">
        <f t="shared" si="1"/>
        <v>160</v>
      </c>
    </row>
    <row r="45" spans="1:9" ht="75" customHeight="1">
      <c r="A45" s="233"/>
      <c r="B45" s="236" t="s">
        <v>497</v>
      </c>
      <c r="C45" s="234"/>
      <c r="D45" s="36" t="s">
        <v>8</v>
      </c>
      <c r="E45" s="36" t="s">
        <v>278</v>
      </c>
      <c r="F45" s="238" t="s">
        <v>498</v>
      </c>
      <c r="G45" s="234"/>
      <c r="H45" s="165">
        <f t="shared" si="1"/>
        <v>150</v>
      </c>
      <c r="I45" s="165">
        <f t="shared" si="1"/>
        <v>160</v>
      </c>
    </row>
    <row r="46" spans="1:9" ht="27" customHeight="1">
      <c r="A46" s="233"/>
      <c r="B46" s="39" t="s">
        <v>76</v>
      </c>
      <c r="C46" s="234"/>
      <c r="D46" s="36" t="s">
        <v>8</v>
      </c>
      <c r="E46" s="36" t="s">
        <v>278</v>
      </c>
      <c r="F46" s="238" t="s">
        <v>498</v>
      </c>
      <c r="G46" s="238">
        <v>200</v>
      </c>
      <c r="H46" s="165">
        <f t="shared" si="1"/>
        <v>150</v>
      </c>
      <c r="I46" s="165">
        <f t="shared" si="1"/>
        <v>160</v>
      </c>
    </row>
    <row r="47" spans="1:9" ht="27" customHeight="1">
      <c r="A47" s="233"/>
      <c r="B47" s="34" t="s">
        <v>77</v>
      </c>
      <c r="C47" s="234"/>
      <c r="D47" s="36" t="s">
        <v>8</v>
      </c>
      <c r="E47" s="36" t="s">
        <v>278</v>
      </c>
      <c r="F47" s="238" t="s">
        <v>498</v>
      </c>
      <c r="G47" s="238">
        <v>240</v>
      </c>
      <c r="H47" s="165">
        <v>150</v>
      </c>
      <c r="I47" s="165">
        <v>160</v>
      </c>
    </row>
    <row r="48" spans="1:9" ht="41.25" customHeight="1">
      <c r="A48" s="29"/>
      <c r="B48" s="30" t="s">
        <v>268</v>
      </c>
      <c r="C48" s="32"/>
      <c r="D48" s="32" t="s">
        <v>8</v>
      </c>
      <c r="E48" s="32" t="s">
        <v>278</v>
      </c>
      <c r="F48" s="31" t="s">
        <v>269</v>
      </c>
      <c r="G48" s="32" t="s">
        <v>83</v>
      </c>
      <c r="H48" s="157">
        <f>H49+H67</f>
        <v>19691.628</v>
      </c>
      <c r="I48" s="157">
        <f>I49+I67</f>
        <v>20231.334</v>
      </c>
    </row>
    <row r="49" spans="1:9" ht="26.25">
      <c r="A49" s="29"/>
      <c r="B49" s="34" t="s">
        <v>270</v>
      </c>
      <c r="C49" s="35"/>
      <c r="D49" s="35" t="s">
        <v>8</v>
      </c>
      <c r="E49" s="35" t="s">
        <v>278</v>
      </c>
      <c r="F49" s="35" t="s">
        <v>271</v>
      </c>
      <c r="G49" s="36"/>
      <c r="H49" s="124">
        <f>H50</f>
        <v>18387.736</v>
      </c>
      <c r="I49" s="124">
        <f>I50</f>
        <v>18875.285</v>
      </c>
    </row>
    <row r="50" spans="1:9" ht="13.5">
      <c r="A50" s="29"/>
      <c r="B50" s="34" t="s">
        <v>272</v>
      </c>
      <c r="C50" s="35"/>
      <c r="D50" s="35" t="s">
        <v>8</v>
      </c>
      <c r="E50" s="35" t="s">
        <v>278</v>
      </c>
      <c r="F50" s="35" t="s">
        <v>273</v>
      </c>
      <c r="G50" s="36"/>
      <c r="H50" s="124">
        <f>H51+H66+H60+H63</f>
        <v>18387.736</v>
      </c>
      <c r="I50" s="124">
        <f>I51+I66+I60+I63</f>
        <v>18875.285</v>
      </c>
    </row>
    <row r="51" spans="1:9" ht="12.75">
      <c r="A51" s="33"/>
      <c r="B51" s="34" t="s">
        <v>274</v>
      </c>
      <c r="C51" s="36"/>
      <c r="D51" s="36" t="s">
        <v>8</v>
      </c>
      <c r="E51" s="36" t="s">
        <v>278</v>
      </c>
      <c r="F51" s="35" t="s">
        <v>275</v>
      </c>
      <c r="G51" s="36" t="s">
        <v>83</v>
      </c>
      <c r="H51" s="124">
        <f>H53+H55+H57</f>
        <v>18387.736</v>
      </c>
      <c r="I51" s="124">
        <f>I53+I55+I57</f>
        <v>18875.285</v>
      </c>
    </row>
    <row r="52" spans="1:9" ht="51.75" customHeight="1">
      <c r="A52" s="33"/>
      <c r="B52" s="34" t="s">
        <v>122</v>
      </c>
      <c r="C52" s="36"/>
      <c r="D52" s="36">
        <v>100</v>
      </c>
      <c r="E52" s="36" t="s">
        <v>278</v>
      </c>
      <c r="F52" s="35" t="s">
        <v>275</v>
      </c>
      <c r="G52" s="36">
        <v>100</v>
      </c>
      <c r="H52" s="124">
        <f>H53</f>
        <v>15228.736</v>
      </c>
      <c r="I52" s="124">
        <f>I53</f>
        <v>15836.285</v>
      </c>
    </row>
    <row r="53" spans="1:9" ht="25.5" customHeight="1">
      <c r="A53" s="33"/>
      <c r="B53" s="34" t="s">
        <v>276</v>
      </c>
      <c r="C53" s="36"/>
      <c r="D53" s="36" t="s">
        <v>8</v>
      </c>
      <c r="E53" s="36" t="s">
        <v>278</v>
      </c>
      <c r="F53" s="35" t="s">
        <v>275</v>
      </c>
      <c r="G53" s="36">
        <v>120</v>
      </c>
      <c r="H53" s="125">
        <v>15228.736</v>
      </c>
      <c r="I53" s="125">
        <v>15836.285</v>
      </c>
    </row>
    <row r="54" spans="1:9" ht="25.5" customHeight="1">
      <c r="A54" s="33"/>
      <c r="B54" s="34" t="s">
        <v>76</v>
      </c>
      <c r="C54" s="36"/>
      <c r="D54" s="36">
        <v>100</v>
      </c>
      <c r="E54" s="36" t="s">
        <v>278</v>
      </c>
      <c r="F54" s="35" t="s">
        <v>275</v>
      </c>
      <c r="G54" s="36">
        <v>200</v>
      </c>
      <c r="H54" s="125">
        <f aca="true" t="shared" si="2" ref="H54:I59">H55</f>
        <v>2959</v>
      </c>
      <c r="I54" s="125">
        <f t="shared" si="2"/>
        <v>2839</v>
      </c>
    </row>
    <row r="55" spans="1:9" ht="25.5">
      <c r="A55" s="33"/>
      <c r="B55" s="34" t="s">
        <v>77</v>
      </c>
      <c r="C55" s="35"/>
      <c r="D55" s="35" t="s">
        <v>8</v>
      </c>
      <c r="E55" s="36" t="s">
        <v>278</v>
      </c>
      <c r="F55" s="35" t="s">
        <v>275</v>
      </c>
      <c r="G55" s="35" t="s">
        <v>78</v>
      </c>
      <c r="H55" s="125">
        <v>2959</v>
      </c>
      <c r="I55" s="125">
        <v>2839</v>
      </c>
    </row>
    <row r="56" spans="1:9" ht="12.75">
      <c r="A56" s="33"/>
      <c r="B56" s="34" t="s">
        <v>127</v>
      </c>
      <c r="C56" s="35"/>
      <c r="D56" s="35" t="s">
        <v>8</v>
      </c>
      <c r="E56" s="36" t="s">
        <v>278</v>
      </c>
      <c r="F56" s="35" t="s">
        <v>275</v>
      </c>
      <c r="G56" s="35" t="s">
        <v>128</v>
      </c>
      <c r="H56" s="125">
        <f t="shared" si="2"/>
        <v>200</v>
      </c>
      <c r="I56" s="125">
        <f t="shared" si="2"/>
        <v>200</v>
      </c>
    </row>
    <row r="57" spans="1:9" ht="12.75">
      <c r="A57" s="33"/>
      <c r="B57" s="34" t="s">
        <v>129</v>
      </c>
      <c r="C57" s="35"/>
      <c r="D57" s="35" t="s">
        <v>8</v>
      </c>
      <c r="E57" s="36" t="s">
        <v>278</v>
      </c>
      <c r="F57" s="35" t="s">
        <v>275</v>
      </c>
      <c r="G57" s="35" t="s">
        <v>130</v>
      </c>
      <c r="H57" s="125">
        <v>200</v>
      </c>
      <c r="I57" s="125">
        <v>200</v>
      </c>
    </row>
    <row r="58" spans="1:9" ht="38.25" hidden="1">
      <c r="A58" s="33"/>
      <c r="B58" s="38" t="s">
        <v>281</v>
      </c>
      <c r="C58" s="35"/>
      <c r="D58" s="35" t="s">
        <v>8</v>
      </c>
      <c r="E58" s="36" t="s">
        <v>278</v>
      </c>
      <c r="F58" s="35" t="s">
        <v>282</v>
      </c>
      <c r="G58" s="35"/>
      <c r="H58" s="125">
        <f>H60</f>
        <v>0</v>
      </c>
      <c r="I58" s="125">
        <f>I60</f>
        <v>0</v>
      </c>
    </row>
    <row r="59" spans="1:9" ht="12.75" hidden="1">
      <c r="A59" s="33"/>
      <c r="B59" s="39" t="s">
        <v>283</v>
      </c>
      <c r="C59" s="35"/>
      <c r="D59" s="35" t="s">
        <v>8</v>
      </c>
      <c r="E59" s="36" t="s">
        <v>278</v>
      </c>
      <c r="F59" s="35" t="s">
        <v>282</v>
      </c>
      <c r="G59" s="35" t="s">
        <v>284</v>
      </c>
      <c r="H59" s="125">
        <f t="shared" si="2"/>
        <v>0</v>
      </c>
      <c r="I59" s="125">
        <f t="shared" si="2"/>
        <v>0</v>
      </c>
    </row>
    <row r="60" spans="1:9" ht="12.75" hidden="1">
      <c r="A60" s="33"/>
      <c r="B60" s="38" t="s">
        <v>285</v>
      </c>
      <c r="C60" s="35"/>
      <c r="D60" s="35" t="s">
        <v>8</v>
      </c>
      <c r="E60" s="36" t="s">
        <v>278</v>
      </c>
      <c r="F60" s="35" t="s">
        <v>282</v>
      </c>
      <c r="G60" s="35" t="s">
        <v>286</v>
      </c>
      <c r="H60" s="125">
        <v>0</v>
      </c>
      <c r="I60" s="125">
        <v>0</v>
      </c>
    </row>
    <row r="61" spans="1:9" ht="63.75" hidden="1">
      <c r="A61" s="33"/>
      <c r="B61" s="38" t="s">
        <v>287</v>
      </c>
      <c r="C61" s="35"/>
      <c r="D61" s="35" t="s">
        <v>8</v>
      </c>
      <c r="E61" s="36" t="s">
        <v>278</v>
      </c>
      <c r="F61" s="35" t="s">
        <v>288</v>
      </c>
      <c r="G61" s="35"/>
      <c r="H61" s="125">
        <f>H63</f>
        <v>0</v>
      </c>
      <c r="I61" s="125">
        <f>I63</f>
        <v>0</v>
      </c>
    </row>
    <row r="62" spans="1:9" ht="12.75" hidden="1">
      <c r="A62" s="33"/>
      <c r="B62" s="39" t="s">
        <v>283</v>
      </c>
      <c r="C62" s="35"/>
      <c r="D62" s="35" t="s">
        <v>8</v>
      </c>
      <c r="E62" s="36" t="s">
        <v>278</v>
      </c>
      <c r="F62" s="35" t="s">
        <v>288</v>
      </c>
      <c r="G62" s="35" t="s">
        <v>284</v>
      </c>
      <c r="H62" s="125">
        <f aca="true" t="shared" si="3" ref="H62:I68">H63</f>
        <v>0</v>
      </c>
      <c r="I62" s="125">
        <f t="shared" si="3"/>
        <v>0</v>
      </c>
    </row>
    <row r="63" spans="1:9" ht="12.75" hidden="1">
      <c r="A63" s="33"/>
      <c r="B63" s="38" t="s">
        <v>285</v>
      </c>
      <c r="C63" s="35"/>
      <c r="D63" s="35" t="s">
        <v>8</v>
      </c>
      <c r="E63" s="36" t="s">
        <v>278</v>
      </c>
      <c r="F63" s="35" t="s">
        <v>288</v>
      </c>
      <c r="G63" s="35" t="s">
        <v>286</v>
      </c>
      <c r="H63" s="125">
        <v>0</v>
      </c>
      <c r="I63" s="125">
        <v>0</v>
      </c>
    </row>
    <row r="64" spans="1:9" ht="38.25" hidden="1">
      <c r="A64" s="33"/>
      <c r="B64" s="39" t="s">
        <v>289</v>
      </c>
      <c r="C64" s="35"/>
      <c r="D64" s="35" t="s">
        <v>8</v>
      </c>
      <c r="E64" s="36" t="s">
        <v>278</v>
      </c>
      <c r="F64" s="35" t="s">
        <v>290</v>
      </c>
      <c r="G64" s="35"/>
      <c r="H64" s="125">
        <f>H66</f>
        <v>0</v>
      </c>
      <c r="I64" s="125">
        <f>I66</f>
        <v>0</v>
      </c>
    </row>
    <row r="65" spans="1:9" ht="12.75" hidden="1">
      <c r="A65" s="33"/>
      <c r="B65" s="39" t="s">
        <v>283</v>
      </c>
      <c r="C65" s="35"/>
      <c r="D65" s="35" t="s">
        <v>8</v>
      </c>
      <c r="E65" s="36" t="s">
        <v>278</v>
      </c>
      <c r="F65" s="35" t="s">
        <v>290</v>
      </c>
      <c r="G65" s="35" t="s">
        <v>284</v>
      </c>
      <c r="H65" s="125">
        <f t="shared" si="3"/>
        <v>0</v>
      </c>
      <c r="I65" s="125">
        <f t="shared" si="3"/>
        <v>0</v>
      </c>
    </row>
    <row r="66" spans="1:9" ht="12.75" hidden="1">
      <c r="A66" s="33"/>
      <c r="B66" s="38" t="s">
        <v>285</v>
      </c>
      <c r="C66" s="35"/>
      <c r="D66" s="35" t="s">
        <v>8</v>
      </c>
      <c r="E66" s="36" t="s">
        <v>278</v>
      </c>
      <c r="F66" s="35" t="s">
        <v>290</v>
      </c>
      <c r="G66" s="35" t="s">
        <v>286</v>
      </c>
      <c r="H66" s="125">
        <v>0</v>
      </c>
      <c r="I66" s="125">
        <v>0</v>
      </c>
    </row>
    <row r="67" spans="1:9" ht="38.25">
      <c r="A67" s="33"/>
      <c r="B67" s="34" t="s">
        <v>301</v>
      </c>
      <c r="C67" s="36"/>
      <c r="D67" s="36" t="s">
        <v>8</v>
      </c>
      <c r="E67" s="36" t="s">
        <v>278</v>
      </c>
      <c r="F67" s="35" t="s">
        <v>302</v>
      </c>
      <c r="G67" s="35"/>
      <c r="H67" s="124">
        <f t="shared" si="3"/>
        <v>1303.892</v>
      </c>
      <c r="I67" s="124">
        <f t="shared" si="3"/>
        <v>1356.049</v>
      </c>
    </row>
    <row r="68" spans="1:9" ht="12.75">
      <c r="A68" s="33"/>
      <c r="B68" s="34" t="s">
        <v>272</v>
      </c>
      <c r="C68" s="35"/>
      <c r="D68" s="35" t="s">
        <v>8</v>
      </c>
      <c r="E68" s="35" t="s">
        <v>278</v>
      </c>
      <c r="F68" s="35" t="s">
        <v>303</v>
      </c>
      <c r="G68" s="35"/>
      <c r="H68" s="124">
        <f t="shared" si="3"/>
        <v>1303.892</v>
      </c>
      <c r="I68" s="124">
        <f t="shared" si="3"/>
        <v>1356.049</v>
      </c>
    </row>
    <row r="69" spans="1:9" ht="12.75">
      <c r="A69" s="33"/>
      <c r="B69" s="34" t="s">
        <v>304</v>
      </c>
      <c r="C69" s="35"/>
      <c r="D69" s="36" t="s">
        <v>8</v>
      </c>
      <c r="E69" s="36" t="s">
        <v>278</v>
      </c>
      <c r="F69" s="35" t="s">
        <v>305</v>
      </c>
      <c r="G69" s="35"/>
      <c r="H69" s="124">
        <f>H70</f>
        <v>1303.892</v>
      </c>
      <c r="I69" s="124">
        <f>I70</f>
        <v>1356.049</v>
      </c>
    </row>
    <row r="70" spans="1:9" ht="51" customHeight="1">
      <c r="A70" s="33"/>
      <c r="B70" s="34" t="s">
        <v>122</v>
      </c>
      <c r="C70" s="35"/>
      <c r="D70" s="36" t="s">
        <v>8</v>
      </c>
      <c r="E70" s="36" t="s">
        <v>278</v>
      </c>
      <c r="F70" s="35" t="s">
        <v>305</v>
      </c>
      <c r="G70" s="35" t="s">
        <v>123</v>
      </c>
      <c r="H70" s="124">
        <f aca="true" t="shared" si="4" ref="H70:I75">H71</f>
        <v>1303.892</v>
      </c>
      <c r="I70" s="124">
        <f t="shared" si="4"/>
        <v>1356.049</v>
      </c>
    </row>
    <row r="71" spans="1:9" ht="25.5" customHeight="1">
      <c r="A71" s="33"/>
      <c r="B71" s="34" t="s">
        <v>276</v>
      </c>
      <c r="C71" s="36"/>
      <c r="D71" s="36" t="s">
        <v>8</v>
      </c>
      <c r="E71" s="36" t="s">
        <v>278</v>
      </c>
      <c r="F71" s="35" t="s">
        <v>305</v>
      </c>
      <c r="G71" s="35" t="s">
        <v>277</v>
      </c>
      <c r="H71" s="125">
        <v>1303.892</v>
      </c>
      <c r="I71" s="125">
        <v>1356.049</v>
      </c>
    </row>
    <row r="72" spans="1:9" ht="25.5" customHeight="1" hidden="1">
      <c r="A72" s="25"/>
      <c r="B72" s="26" t="s">
        <v>293</v>
      </c>
      <c r="C72" s="28"/>
      <c r="D72" s="28" t="s">
        <v>8</v>
      </c>
      <c r="E72" s="27" t="s">
        <v>294</v>
      </c>
      <c r="F72" s="28" t="s">
        <v>83</v>
      </c>
      <c r="G72" s="28" t="s">
        <v>83</v>
      </c>
      <c r="H72" s="252">
        <f t="shared" si="4"/>
        <v>0</v>
      </c>
      <c r="I72" s="252">
        <f t="shared" si="4"/>
        <v>0</v>
      </c>
    </row>
    <row r="73" spans="1:9" ht="39.75" customHeight="1" hidden="1">
      <c r="A73" s="33"/>
      <c r="B73" s="30" t="s">
        <v>268</v>
      </c>
      <c r="C73" s="32"/>
      <c r="D73" s="32" t="s">
        <v>8</v>
      </c>
      <c r="E73" s="31" t="s">
        <v>294</v>
      </c>
      <c r="F73" s="31" t="s">
        <v>269</v>
      </c>
      <c r="G73" s="32" t="s">
        <v>83</v>
      </c>
      <c r="H73" s="157">
        <f t="shared" si="4"/>
        <v>0</v>
      </c>
      <c r="I73" s="157">
        <f t="shared" si="4"/>
        <v>0</v>
      </c>
    </row>
    <row r="74" spans="1:9" ht="26.25" hidden="1">
      <c r="A74" s="33"/>
      <c r="B74" s="34" t="s">
        <v>270</v>
      </c>
      <c r="C74" s="35"/>
      <c r="D74" s="35" t="s">
        <v>8</v>
      </c>
      <c r="E74" s="35" t="s">
        <v>294</v>
      </c>
      <c r="F74" s="35" t="s">
        <v>271</v>
      </c>
      <c r="G74" s="32"/>
      <c r="H74" s="157">
        <f t="shared" si="4"/>
        <v>0</v>
      </c>
      <c r="I74" s="157">
        <f t="shared" si="4"/>
        <v>0</v>
      </c>
    </row>
    <row r="75" spans="1:9" ht="13.5" hidden="1">
      <c r="A75" s="33"/>
      <c r="B75" s="34" t="s">
        <v>272</v>
      </c>
      <c r="C75" s="35"/>
      <c r="D75" s="35" t="s">
        <v>8</v>
      </c>
      <c r="E75" s="35" t="s">
        <v>294</v>
      </c>
      <c r="F75" s="35" t="s">
        <v>273</v>
      </c>
      <c r="G75" s="32"/>
      <c r="H75" s="157">
        <f t="shared" si="4"/>
        <v>0</v>
      </c>
      <c r="I75" s="157">
        <f t="shared" si="4"/>
        <v>0</v>
      </c>
    </row>
    <row r="76" spans="1:9" ht="38.25" hidden="1">
      <c r="A76" s="33"/>
      <c r="B76" s="38" t="s">
        <v>291</v>
      </c>
      <c r="C76" s="36"/>
      <c r="D76" s="36" t="s">
        <v>8</v>
      </c>
      <c r="E76" s="35" t="s">
        <v>294</v>
      </c>
      <c r="F76" s="35" t="s">
        <v>292</v>
      </c>
      <c r="G76" s="40" t="s">
        <v>54</v>
      </c>
      <c r="H76" s="124">
        <f>H78</f>
        <v>0</v>
      </c>
      <c r="I76" s="124">
        <f>I78</f>
        <v>0</v>
      </c>
    </row>
    <row r="77" spans="1:9" ht="12.75" hidden="1">
      <c r="A77" s="33"/>
      <c r="B77" s="38" t="s">
        <v>283</v>
      </c>
      <c r="C77" s="36"/>
      <c r="D77" s="36" t="s">
        <v>8</v>
      </c>
      <c r="E77" s="35" t="s">
        <v>294</v>
      </c>
      <c r="F77" s="35" t="s">
        <v>292</v>
      </c>
      <c r="G77" s="40">
        <v>500</v>
      </c>
      <c r="H77" s="124">
        <f aca="true" t="shared" si="5" ref="H77:I82">H78</f>
        <v>0</v>
      </c>
      <c r="I77" s="124">
        <f t="shared" si="5"/>
        <v>0</v>
      </c>
    </row>
    <row r="78" spans="1:9" ht="12.75" hidden="1">
      <c r="A78" s="33"/>
      <c r="B78" s="38" t="s">
        <v>285</v>
      </c>
      <c r="C78" s="36"/>
      <c r="D78" s="36" t="s">
        <v>8</v>
      </c>
      <c r="E78" s="35" t="s">
        <v>294</v>
      </c>
      <c r="F78" s="35" t="s">
        <v>292</v>
      </c>
      <c r="G78" s="41" t="s">
        <v>286</v>
      </c>
      <c r="H78" s="125">
        <v>0</v>
      </c>
      <c r="I78" s="125">
        <v>0</v>
      </c>
    </row>
    <row r="79" spans="1:9" ht="12.75">
      <c r="A79" s="42"/>
      <c r="B79" s="26" t="s">
        <v>336</v>
      </c>
      <c r="C79" s="28"/>
      <c r="D79" s="28" t="s">
        <v>8</v>
      </c>
      <c r="E79" s="27" t="s">
        <v>337</v>
      </c>
      <c r="F79" s="27"/>
      <c r="G79" s="28"/>
      <c r="H79" s="252">
        <f t="shared" si="5"/>
        <v>100</v>
      </c>
      <c r="I79" s="252">
        <f t="shared" si="5"/>
        <v>100</v>
      </c>
    </row>
    <row r="80" spans="1:9" ht="39.75" customHeight="1">
      <c r="A80" s="29"/>
      <c r="B80" s="43" t="s">
        <v>320</v>
      </c>
      <c r="C80" s="44"/>
      <c r="D80" s="44" t="s">
        <v>8</v>
      </c>
      <c r="E80" s="44" t="s">
        <v>337</v>
      </c>
      <c r="F80" s="44" t="s">
        <v>321</v>
      </c>
      <c r="G80" s="31"/>
      <c r="H80" s="157">
        <f t="shared" si="5"/>
        <v>100</v>
      </c>
      <c r="I80" s="157">
        <f t="shared" si="5"/>
        <v>100</v>
      </c>
    </row>
    <row r="81" spans="1:9" ht="13.5">
      <c r="A81" s="29"/>
      <c r="B81" s="34" t="s">
        <v>272</v>
      </c>
      <c r="C81" s="44"/>
      <c r="D81" s="35" t="s">
        <v>8</v>
      </c>
      <c r="E81" s="35" t="s">
        <v>337</v>
      </c>
      <c r="F81" s="35" t="s">
        <v>322</v>
      </c>
      <c r="G81" s="31"/>
      <c r="H81" s="124">
        <f t="shared" si="5"/>
        <v>100</v>
      </c>
      <c r="I81" s="124">
        <f t="shared" si="5"/>
        <v>100</v>
      </c>
    </row>
    <row r="82" spans="1:9" ht="13.5">
      <c r="A82" s="29"/>
      <c r="B82" s="34" t="s">
        <v>272</v>
      </c>
      <c r="C82" s="44"/>
      <c r="D82" s="35" t="s">
        <v>8</v>
      </c>
      <c r="E82" s="35" t="s">
        <v>337</v>
      </c>
      <c r="F82" s="35" t="s">
        <v>323</v>
      </c>
      <c r="G82" s="31"/>
      <c r="H82" s="124">
        <f t="shared" si="5"/>
        <v>100</v>
      </c>
      <c r="I82" s="124">
        <f t="shared" si="5"/>
        <v>100</v>
      </c>
    </row>
    <row r="83" spans="1:9" ht="25.5" customHeight="1">
      <c r="A83" s="33"/>
      <c r="B83" s="34" t="s">
        <v>332</v>
      </c>
      <c r="C83" s="35"/>
      <c r="D83" s="35" t="s">
        <v>8</v>
      </c>
      <c r="E83" s="35" t="s">
        <v>337</v>
      </c>
      <c r="F83" s="35" t="s">
        <v>333</v>
      </c>
      <c r="G83" s="35"/>
      <c r="H83" s="125">
        <f>H85</f>
        <v>100</v>
      </c>
      <c r="I83" s="125">
        <f>I85</f>
        <v>100</v>
      </c>
    </row>
    <row r="84" spans="1:9" ht="14.25" customHeight="1">
      <c r="A84" s="33"/>
      <c r="B84" s="34" t="s">
        <v>127</v>
      </c>
      <c r="C84" s="35"/>
      <c r="D84" s="35" t="s">
        <v>8</v>
      </c>
      <c r="E84" s="35" t="s">
        <v>337</v>
      </c>
      <c r="F84" s="35" t="s">
        <v>333</v>
      </c>
      <c r="G84" s="35" t="s">
        <v>128</v>
      </c>
      <c r="H84" s="125">
        <f aca="true" t="shared" si="6" ref="H84:I89">H85</f>
        <v>100</v>
      </c>
      <c r="I84" s="125">
        <f t="shared" si="6"/>
        <v>100</v>
      </c>
    </row>
    <row r="85" spans="1:9" ht="12.75">
      <c r="A85" s="33"/>
      <c r="B85" s="34" t="s">
        <v>334</v>
      </c>
      <c r="C85" s="35"/>
      <c r="D85" s="35" t="s">
        <v>8</v>
      </c>
      <c r="E85" s="35" t="s">
        <v>337</v>
      </c>
      <c r="F85" s="35" t="s">
        <v>333</v>
      </c>
      <c r="G85" s="35" t="s">
        <v>335</v>
      </c>
      <c r="H85" s="125">
        <v>100</v>
      </c>
      <c r="I85" s="125">
        <v>100</v>
      </c>
    </row>
    <row r="86" spans="1:9" ht="12.75">
      <c r="A86" s="42"/>
      <c r="B86" s="26" t="s">
        <v>239</v>
      </c>
      <c r="C86" s="28"/>
      <c r="D86" s="28" t="s">
        <v>8</v>
      </c>
      <c r="E86" s="45" t="s">
        <v>240</v>
      </c>
      <c r="F86" s="27"/>
      <c r="G86" s="28"/>
      <c r="H86" s="252">
        <f>H87+H93+H102</f>
        <v>785</v>
      </c>
      <c r="I86" s="252">
        <f>I87+I93+I102</f>
        <v>585</v>
      </c>
    </row>
    <row r="87" spans="1:9" ht="54" customHeight="1" hidden="1">
      <c r="A87" s="46"/>
      <c r="B87" s="47" t="s">
        <v>155</v>
      </c>
      <c r="C87" s="44"/>
      <c r="D87" s="44" t="s">
        <v>8</v>
      </c>
      <c r="E87" s="31" t="s">
        <v>240</v>
      </c>
      <c r="F87" s="44" t="s">
        <v>232</v>
      </c>
      <c r="G87" s="32"/>
      <c r="H87" s="157">
        <f t="shared" si="6"/>
        <v>0</v>
      </c>
      <c r="I87" s="157">
        <f t="shared" si="6"/>
        <v>0</v>
      </c>
    </row>
    <row r="88" spans="1:9" ht="26.25" hidden="1">
      <c r="A88" s="46"/>
      <c r="B88" s="34" t="s">
        <v>233</v>
      </c>
      <c r="C88" s="35"/>
      <c r="D88" s="35" t="s">
        <v>8</v>
      </c>
      <c r="E88" s="35" t="s">
        <v>240</v>
      </c>
      <c r="F88" s="41" t="s">
        <v>234</v>
      </c>
      <c r="G88" s="32"/>
      <c r="H88" s="124">
        <f t="shared" si="6"/>
        <v>0</v>
      </c>
      <c r="I88" s="124">
        <f t="shared" si="6"/>
        <v>0</v>
      </c>
    </row>
    <row r="89" spans="1:9" ht="39" hidden="1">
      <c r="A89" s="46"/>
      <c r="B89" s="34" t="s">
        <v>235</v>
      </c>
      <c r="C89" s="35"/>
      <c r="D89" s="35" t="s">
        <v>8</v>
      </c>
      <c r="E89" s="35" t="s">
        <v>240</v>
      </c>
      <c r="F89" s="41" t="s">
        <v>236</v>
      </c>
      <c r="G89" s="32"/>
      <c r="H89" s="124">
        <f t="shared" si="6"/>
        <v>0</v>
      </c>
      <c r="I89" s="124">
        <f t="shared" si="6"/>
        <v>0</v>
      </c>
    </row>
    <row r="90" spans="1:9" ht="38.25" hidden="1">
      <c r="A90" s="46"/>
      <c r="B90" s="39" t="s">
        <v>237</v>
      </c>
      <c r="C90" s="35"/>
      <c r="D90" s="35" t="s">
        <v>8</v>
      </c>
      <c r="E90" s="35" t="s">
        <v>240</v>
      </c>
      <c r="F90" s="41" t="s">
        <v>238</v>
      </c>
      <c r="G90" s="48"/>
      <c r="H90" s="124">
        <f>H92</f>
        <v>0</v>
      </c>
      <c r="I90" s="124">
        <f>I92</f>
        <v>0</v>
      </c>
    </row>
    <row r="91" spans="1:9" ht="25.5" hidden="1">
      <c r="A91" s="46"/>
      <c r="B91" s="39" t="s">
        <v>76</v>
      </c>
      <c r="C91" s="35"/>
      <c r="D91" s="35" t="s">
        <v>8</v>
      </c>
      <c r="E91" s="35" t="s">
        <v>240</v>
      </c>
      <c r="F91" s="41" t="s">
        <v>238</v>
      </c>
      <c r="G91" s="36">
        <v>200</v>
      </c>
      <c r="H91" s="124">
        <f>H92</f>
        <v>0</v>
      </c>
      <c r="I91" s="124">
        <f>I92</f>
        <v>0</v>
      </c>
    </row>
    <row r="92" spans="1:9" ht="25.5" hidden="1">
      <c r="A92" s="46"/>
      <c r="B92" s="34" t="s">
        <v>77</v>
      </c>
      <c r="C92" s="35"/>
      <c r="D92" s="35" t="s">
        <v>8</v>
      </c>
      <c r="E92" s="35" t="s">
        <v>240</v>
      </c>
      <c r="F92" s="41" t="s">
        <v>238</v>
      </c>
      <c r="G92" s="35" t="s">
        <v>78</v>
      </c>
      <c r="H92" s="124">
        <v>0</v>
      </c>
      <c r="I92" s="124">
        <v>0</v>
      </c>
    </row>
    <row r="93" spans="1:9" ht="27">
      <c r="A93" s="29"/>
      <c r="B93" s="30" t="s">
        <v>306</v>
      </c>
      <c r="C93" s="31"/>
      <c r="D93" s="31" t="s">
        <v>8</v>
      </c>
      <c r="E93" s="31" t="s">
        <v>240</v>
      </c>
      <c r="F93" s="32" t="s">
        <v>307</v>
      </c>
      <c r="G93" s="31"/>
      <c r="H93" s="157">
        <f aca="true" t="shared" si="7" ref="H93:I95">H94</f>
        <v>330</v>
      </c>
      <c r="I93" s="157">
        <f t="shared" si="7"/>
        <v>30</v>
      </c>
    </row>
    <row r="94" spans="1:9" ht="13.5">
      <c r="A94" s="29"/>
      <c r="B94" s="34" t="s">
        <v>272</v>
      </c>
      <c r="C94" s="31"/>
      <c r="D94" s="35" t="s">
        <v>8</v>
      </c>
      <c r="E94" s="35" t="s">
        <v>240</v>
      </c>
      <c r="F94" s="36" t="s">
        <v>308</v>
      </c>
      <c r="G94" s="31"/>
      <c r="H94" s="124">
        <f t="shared" si="7"/>
        <v>330</v>
      </c>
      <c r="I94" s="124">
        <f t="shared" si="7"/>
        <v>30</v>
      </c>
    </row>
    <row r="95" spans="1:9" ht="13.5">
      <c r="A95" s="29"/>
      <c r="B95" s="34" t="s">
        <v>272</v>
      </c>
      <c r="C95" s="31"/>
      <c r="D95" s="35" t="s">
        <v>8</v>
      </c>
      <c r="E95" s="35" t="s">
        <v>240</v>
      </c>
      <c r="F95" s="36" t="s">
        <v>309</v>
      </c>
      <c r="G95" s="31"/>
      <c r="H95" s="124">
        <f t="shared" si="7"/>
        <v>330</v>
      </c>
      <c r="I95" s="124">
        <f t="shared" si="7"/>
        <v>30</v>
      </c>
    </row>
    <row r="96" spans="1:9" ht="12.75" customHeight="1">
      <c r="A96" s="33"/>
      <c r="B96" s="34" t="s">
        <v>11</v>
      </c>
      <c r="C96" s="35"/>
      <c r="D96" s="35" t="s">
        <v>8</v>
      </c>
      <c r="E96" s="35" t="s">
        <v>240</v>
      </c>
      <c r="F96" s="35" t="s">
        <v>311</v>
      </c>
      <c r="G96" s="35"/>
      <c r="H96" s="125">
        <f>H98+H101+H100</f>
        <v>330</v>
      </c>
      <c r="I96" s="125">
        <f>I98+I101+I100</f>
        <v>30</v>
      </c>
    </row>
    <row r="97" spans="1:9" ht="26.25" customHeight="1">
      <c r="A97" s="33"/>
      <c r="B97" s="34" t="s">
        <v>76</v>
      </c>
      <c r="C97" s="35"/>
      <c r="D97" s="35" t="s">
        <v>8</v>
      </c>
      <c r="E97" s="35" t="s">
        <v>240</v>
      </c>
      <c r="F97" s="35" t="s">
        <v>311</v>
      </c>
      <c r="G97" s="35" t="s">
        <v>104</v>
      </c>
      <c r="H97" s="125">
        <f>H98</f>
        <v>300</v>
      </c>
      <c r="I97" s="125">
        <f>I98</f>
        <v>0</v>
      </c>
    </row>
    <row r="98" spans="1:9" ht="25.5" customHeight="1">
      <c r="A98" s="33"/>
      <c r="B98" s="34" t="s">
        <v>77</v>
      </c>
      <c r="C98" s="35"/>
      <c r="D98" s="35" t="s">
        <v>8</v>
      </c>
      <c r="E98" s="35" t="s">
        <v>240</v>
      </c>
      <c r="F98" s="35" t="s">
        <v>311</v>
      </c>
      <c r="G98" s="35" t="s">
        <v>78</v>
      </c>
      <c r="H98" s="125">
        <v>300</v>
      </c>
      <c r="I98" s="125">
        <v>0</v>
      </c>
    </row>
    <row r="99" spans="1:9" ht="12.75">
      <c r="A99" s="33"/>
      <c r="B99" s="34" t="s">
        <v>127</v>
      </c>
      <c r="C99" s="35"/>
      <c r="D99" s="35" t="s">
        <v>8</v>
      </c>
      <c r="E99" s="35" t="s">
        <v>240</v>
      </c>
      <c r="F99" s="35" t="s">
        <v>311</v>
      </c>
      <c r="G99" s="35" t="s">
        <v>128</v>
      </c>
      <c r="H99" s="125">
        <f>H100+H101</f>
        <v>30</v>
      </c>
      <c r="I99" s="125">
        <f>I100+I101</f>
        <v>30</v>
      </c>
    </row>
    <row r="100" spans="1:9" ht="12.75" hidden="1">
      <c r="A100" s="33"/>
      <c r="B100" s="34" t="s">
        <v>312</v>
      </c>
      <c r="C100" s="35"/>
      <c r="D100" s="35" t="s">
        <v>8</v>
      </c>
      <c r="E100" s="35" t="s">
        <v>240</v>
      </c>
      <c r="F100" s="35" t="s">
        <v>311</v>
      </c>
      <c r="G100" s="35" t="s">
        <v>313</v>
      </c>
      <c r="H100" s="125">
        <v>0</v>
      </c>
      <c r="I100" s="125">
        <v>0</v>
      </c>
    </row>
    <row r="101" spans="1:9" ht="12.75">
      <c r="A101" s="33"/>
      <c r="B101" s="34" t="s">
        <v>129</v>
      </c>
      <c r="C101" s="35"/>
      <c r="D101" s="35" t="s">
        <v>8</v>
      </c>
      <c r="E101" s="35" t="s">
        <v>240</v>
      </c>
      <c r="F101" s="35" t="s">
        <v>311</v>
      </c>
      <c r="G101" s="35" t="s">
        <v>130</v>
      </c>
      <c r="H101" s="125">
        <v>30</v>
      </c>
      <c r="I101" s="125">
        <v>30</v>
      </c>
    </row>
    <row r="102" spans="1:9" ht="54">
      <c r="A102" s="49"/>
      <c r="B102" s="43" t="s">
        <v>320</v>
      </c>
      <c r="C102" s="50"/>
      <c r="D102" s="44" t="s">
        <v>8</v>
      </c>
      <c r="E102" s="31" t="s">
        <v>240</v>
      </c>
      <c r="F102" s="44" t="s">
        <v>321</v>
      </c>
      <c r="G102" s="32"/>
      <c r="H102" s="248">
        <f aca="true" t="shared" si="8" ref="H102:I104">H103</f>
        <v>455</v>
      </c>
      <c r="I102" s="248">
        <f t="shared" si="8"/>
        <v>555</v>
      </c>
    </row>
    <row r="103" spans="1:9" ht="15">
      <c r="A103" s="49"/>
      <c r="B103" s="34" t="s">
        <v>272</v>
      </c>
      <c r="C103" s="50"/>
      <c r="D103" s="35" t="s">
        <v>8</v>
      </c>
      <c r="E103" s="35" t="s">
        <v>240</v>
      </c>
      <c r="F103" s="41" t="s">
        <v>322</v>
      </c>
      <c r="G103" s="32"/>
      <c r="H103" s="249">
        <f t="shared" si="8"/>
        <v>455</v>
      </c>
      <c r="I103" s="249">
        <f t="shared" si="8"/>
        <v>555</v>
      </c>
    </row>
    <row r="104" spans="1:9" ht="15">
      <c r="A104" s="49"/>
      <c r="B104" s="34" t="s">
        <v>272</v>
      </c>
      <c r="C104" s="50"/>
      <c r="D104" s="35" t="s">
        <v>8</v>
      </c>
      <c r="E104" s="35" t="s">
        <v>240</v>
      </c>
      <c r="F104" s="41" t="s">
        <v>323</v>
      </c>
      <c r="G104" s="32"/>
      <c r="H104" s="249">
        <f t="shared" si="8"/>
        <v>455</v>
      </c>
      <c r="I104" s="249">
        <f t="shared" si="8"/>
        <v>555</v>
      </c>
    </row>
    <row r="105" spans="1:9" ht="39">
      <c r="A105" s="49"/>
      <c r="B105" s="39" t="s">
        <v>237</v>
      </c>
      <c r="C105" s="36"/>
      <c r="D105" s="35" t="s">
        <v>8</v>
      </c>
      <c r="E105" s="35" t="s">
        <v>240</v>
      </c>
      <c r="F105" s="41" t="s">
        <v>530</v>
      </c>
      <c r="G105" s="36" t="s">
        <v>54</v>
      </c>
      <c r="H105" s="249">
        <f>H106</f>
        <v>455</v>
      </c>
      <c r="I105" s="249">
        <f>I106</f>
        <v>555</v>
      </c>
    </row>
    <row r="106" spans="1:9" ht="26.25">
      <c r="A106" s="49"/>
      <c r="B106" s="39" t="s">
        <v>76</v>
      </c>
      <c r="C106" s="36"/>
      <c r="D106" s="35" t="s">
        <v>8</v>
      </c>
      <c r="E106" s="35" t="s">
        <v>240</v>
      </c>
      <c r="F106" s="41" t="s">
        <v>530</v>
      </c>
      <c r="G106" s="36">
        <v>200</v>
      </c>
      <c r="H106" s="249">
        <f>H107</f>
        <v>455</v>
      </c>
      <c r="I106" s="249">
        <f>I107</f>
        <v>555</v>
      </c>
    </row>
    <row r="107" spans="1:9" ht="26.25">
      <c r="A107" s="49"/>
      <c r="B107" s="34" t="s">
        <v>77</v>
      </c>
      <c r="C107" s="36"/>
      <c r="D107" s="35" t="s">
        <v>8</v>
      </c>
      <c r="E107" s="35" t="s">
        <v>240</v>
      </c>
      <c r="F107" s="41" t="s">
        <v>530</v>
      </c>
      <c r="G107" s="36">
        <v>240</v>
      </c>
      <c r="H107" s="249">
        <v>455</v>
      </c>
      <c r="I107" s="249">
        <v>555</v>
      </c>
    </row>
    <row r="108" spans="1:9" s="3" customFormat="1" ht="15.75" customHeight="1">
      <c r="A108" s="21" t="s">
        <v>12</v>
      </c>
      <c r="B108" s="51" t="s">
        <v>13</v>
      </c>
      <c r="C108" s="52"/>
      <c r="D108" s="52" t="s">
        <v>14</v>
      </c>
      <c r="E108" s="52"/>
      <c r="F108" s="52"/>
      <c r="G108" s="52"/>
      <c r="H108" s="255">
        <f aca="true" t="shared" si="9" ref="H108:I112">H109</f>
        <v>448.7</v>
      </c>
      <c r="I108" s="255">
        <f t="shared" si="9"/>
        <v>0</v>
      </c>
    </row>
    <row r="109" spans="1:9" ht="15" customHeight="1">
      <c r="A109" s="25"/>
      <c r="B109" s="26" t="s">
        <v>356</v>
      </c>
      <c r="C109" s="27"/>
      <c r="D109" s="27" t="s">
        <v>14</v>
      </c>
      <c r="E109" s="27" t="s">
        <v>357</v>
      </c>
      <c r="F109" s="27"/>
      <c r="G109" s="27"/>
      <c r="H109" s="252">
        <f t="shared" si="9"/>
        <v>448.7</v>
      </c>
      <c r="I109" s="252">
        <f t="shared" si="9"/>
        <v>0</v>
      </c>
    </row>
    <row r="110" spans="1:9" ht="42" customHeight="1">
      <c r="A110" s="53"/>
      <c r="B110" s="43" t="s">
        <v>320</v>
      </c>
      <c r="C110" s="44"/>
      <c r="D110" s="44" t="s">
        <v>14</v>
      </c>
      <c r="E110" s="31" t="s">
        <v>357</v>
      </c>
      <c r="F110" s="44" t="s">
        <v>321</v>
      </c>
      <c r="G110" s="31"/>
      <c r="H110" s="157">
        <f t="shared" si="9"/>
        <v>448.7</v>
      </c>
      <c r="I110" s="157">
        <f t="shared" si="9"/>
        <v>0</v>
      </c>
    </row>
    <row r="111" spans="1:9" ht="12.75" customHeight="1">
      <c r="A111" s="53"/>
      <c r="B111" s="34" t="s">
        <v>272</v>
      </c>
      <c r="C111" s="44"/>
      <c r="D111" s="35" t="s">
        <v>14</v>
      </c>
      <c r="E111" s="35" t="s">
        <v>357</v>
      </c>
      <c r="F111" s="35" t="s">
        <v>322</v>
      </c>
      <c r="G111" s="35"/>
      <c r="H111" s="124">
        <f t="shared" si="9"/>
        <v>448.7</v>
      </c>
      <c r="I111" s="124">
        <f t="shared" si="9"/>
        <v>0</v>
      </c>
    </row>
    <row r="112" spans="1:9" ht="12.75" customHeight="1">
      <c r="A112" s="53"/>
      <c r="B112" s="34" t="s">
        <v>272</v>
      </c>
      <c r="C112" s="44"/>
      <c r="D112" s="35" t="s">
        <v>14</v>
      </c>
      <c r="E112" s="35" t="s">
        <v>357</v>
      </c>
      <c r="F112" s="35" t="s">
        <v>323</v>
      </c>
      <c r="G112" s="35"/>
      <c r="H112" s="124">
        <f t="shared" si="9"/>
        <v>448.7</v>
      </c>
      <c r="I112" s="124">
        <f t="shared" si="9"/>
        <v>0</v>
      </c>
    </row>
    <row r="113" spans="1:9" ht="39" customHeight="1">
      <c r="A113" s="33"/>
      <c r="B113" s="34" t="s">
        <v>354</v>
      </c>
      <c r="C113" s="35"/>
      <c r="D113" s="35" t="s">
        <v>14</v>
      </c>
      <c r="E113" s="35" t="s">
        <v>357</v>
      </c>
      <c r="F113" s="35" t="s">
        <v>355</v>
      </c>
      <c r="G113" s="35"/>
      <c r="H113" s="124">
        <f>H114+H116</f>
        <v>448.7</v>
      </c>
      <c r="I113" s="124">
        <f>I114+I116</f>
        <v>0</v>
      </c>
    </row>
    <row r="114" spans="1:9" ht="51.75" customHeight="1">
      <c r="A114" s="33"/>
      <c r="B114" s="34" t="s">
        <v>122</v>
      </c>
      <c r="C114" s="35"/>
      <c r="D114" s="35" t="s">
        <v>14</v>
      </c>
      <c r="E114" s="35" t="s">
        <v>357</v>
      </c>
      <c r="F114" s="35" t="s">
        <v>355</v>
      </c>
      <c r="G114" s="35" t="s">
        <v>123</v>
      </c>
      <c r="H114" s="124">
        <f>H115</f>
        <v>448.7</v>
      </c>
      <c r="I114" s="124">
        <f>I115</f>
        <v>0</v>
      </c>
    </row>
    <row r="115" spans="1:9" ht="24.75" customHeight="1">
      <c r="A115" s="33"/>
      <c r="B115" s="34" t="s">
        <v>276</v>
      </c>
      <c r="C115" s="35"/>
      <c r="D115" s="35" t="s">
        <v>14</v>
      </c>
      <c r="E115" s="35" t="s">
        <v>357</v>
      </c>
      <c r="F115" s="35" t="s">
        <v>355</v>
      </c>
      <c r="G115" s="35" t="s">
        <v>277</v>
      </c>
      <c r="H115" s="124">
        <v>448.7</v>
      </c>
      <c r="I115" s="124">
        <v>0</v>
      </c>
    </row>
    <row r="116" spans="1:9" ht="24.75" customHeight="1" hidden="1">
      <c r="A116" s="33"/>
      <c r="B116" s="34" t="s">
        <v>76</v>
      </c>
      <c r="C116" s="35"/>
      <c r="D116" s="35" t="s">
        <v>14</v>
      </c>
      <c r="E116" s="35" t="s">
        <v>357</v>
      </c>
      <c r="F116" s="35" t="s">
        <v>355</v>
      </c>
      <c r="G116" s="35" t="s">
        <v>104</v>
      </c>
      <c r="H116" s="124">
        <f>H117</f>
        <v>0</v>
      </c>
      <c r="I116" s="124">
        <f>I117</f>
        <v>0</v>
      </c>
    </row>
    <row r="117" spans="1:9" ht="27.75" customHeight="1" hidden="1">
      <c r="A117" s="33"/>
      <c r="B117" s="34" t="s">
        <v>77</v>
      </c>
      <c r="C117" s="35"/>
      <c r="D117" s="35" t="s">
        <v>14</v>
      </c>
      <c r="E117" s="35" t="s">
        <v>357</v>
      </c>
      <c r="F117" s="35" t="s">
        <v>355</v>
      </c>
      <c r="G117" s="35" t="s">
        <v>78</v>
      </c>
      <c r="H117" s="125">
        <v>0</v>
      </c>
      <c r="I117" s="125">
        <v>0</v>
      </c>
    </row>
    <row r="118" spans="1:9" s="3" customFormat="1" ht="31.5">
      <c r="A118" s="21" t="s">
        <v>18</v>
      </c>
      <c r="B118" s="22" t="s">
        <v>15</v>
      </c>
      <c r="C118" s="52"/>
      <c r="D118" s="52" t="s">
        <v>16</v>
      </c>
      <c r="E118" s="52"/>
      <c r="F118" s="52"/>
      <c r="G118" s="52"/>
      <c r="H118" s="255">
        <f>H119+H139</f>
        <v>1502</v>
      </c>
      <c r="I118" s="255">
        <f>I119+I139</f>
        <v>1952</v>
      </c>
    </row>
    <row r="119" spans="1:9" ht="25.5">
      <c r="A119" s="25"/>
      <c r="B119" s="26" t="s">
        <v>142</v>
      </c>
      <c r="C119" s="27"/>
      <c r="D119" s="27" t="s">
        <v>16</v>
      </c>
      <c r="E119" s="27" t="s">
        <v>143</v>
      </c>
      <c r="F119" s="27"/>
      <c r="G119" s="27"/>
      <c r="H119" s="252">
        <f>H120+H130</f>
        <v>1425</v>
      </c>
      <c r="I119" s="252">
        <f>I120+I130</f>
        <v>1850</v>
      </c>
    </row>
    <row r="120" spans="1:9" ht="39.75" customHeight="1" hidden="1">
      <c r="A120" s="54"/>
      <c r="B120" s="30" t="s">
        <v>151</v>
      </c>
      <c r="C120" s="31"/>
      <c r="D120" s="31" t="s">
        <v>16</v>
      </c>
      <c r="E120" s="31" t="s">
        <v>143</v>
      </c>
      <c r="F120" s="31" t="s">
        <v>135</v>
      </c>
      <c r="G120" s="31" t="s">
        <v>83</v>
      </c>
      <c r="H120" s="157">
        <f>H121</f>
        <v>0</v>
      </c>
      <c r="I120" s="157">
        <f>I121</f>
        <v>0</v>
      </c>
    </row>
    <row r="121" spans="1:9" ht="64.5" hidden="1">
      <c r="A121" s="54"/>
      <c r="B121" s="34" t="s">
        <v>136</v>
      </c>
      <c r="C121" s="35"/>
      <c r="D121" s="35" t="s">
        <v>16</v>
      </c>
      <c r="E121" s="35" t="s">
        <v>143</v>
      </c>
      <c r="F121" s="35" t="s">
        <v>137</v>
      </c>
      <c r="G121" s="31"/>
      <c r="H121" s="124">
        <f>H122+H126</f>
        <v>0</v>
      </c>
      <c r="I121" s="124">
        <f>I122+I126</f>
        <v>0</v>
      </c>
    </row>
    <row r="122" spans="1:9" ht="39" hidden="1">
      <c r="A122" s="54"/>
      <c r="B122" s="34" t="s">
        <v>138</v>
      </c>
      <c r="C122" s="35"/>
      <c r="D122" s="35" t="s">
        <v>16</v>
      </c>
      <c r="E122" s="35" t="s">
        <v>143</v>
      </c>
      <c r="F122" s="35" t="s">
        <v>139</v>
      </c>
      <c r="G122" s="31"/>
      <c r="H122" s="124">
        <f>H123</f>
        <v>0</v>
      </c>
      <c r="I122" s="124">
        <f>I123</f>
        <v>0</v>
      </c>
    </row>
    <row r="123" spans="1:9" ht="25.5" customHeight="1" hidden="1">
      <c r="A123" s="33"/>
      <c r="B123" s="34" t="s">
        <v>140</v>
      </c>
      <c r="C123" s="35"/>
      <c r="D123" s="35" t="s">
        <v>16</v>
      </c>
      <c r="E123" s="35" t="s">
        <v>143</v>
      </c>
      <c r="F123" s="35" t="s">
        <v>141</v>
      </c>
      <c r="G123" s="36"/>
      <c r="H123" s="125">
        <f>H125</f>
        <v>0</v>
      </c>
      <c r="I123" s="125">
        <f>I125</f>
        <v>0</v>
      </c>
    </row>
    <row r="124" spans="1:9" ht="25.5" customHeight="1" hidden="1">
      <c r="A124" s="33"/>
      <c r="B124" s="34" t="s">
        <v>76</v>
      </c>
      <c r="C124" s="35"/>
      <c r="D124" s="35" t="s">
        <v>16</v>
      </c>
      <c r="E124" s="35" t="s">
        <v>143</v>
      </c>
      <c r="F124" s="35" t="s">
        <v>141</v>
      </c>
      <c r="G124" s="36">
        <v>200</v>
      </c>
      <c r="H124" s="125">
        <f>H125</f>
        <v>0</v>
      </c>
      <c r="I124" s="125">
        <f>I125</f>
        <v>0</v>
      </c>
    </row>
    <row r="125" spans="1:9" ht="25.5" customHeight="1" hidden="1">
      <c r="A125" s="33"/>
      <c r="B125" s="34" t="s">
        <v>77</v>
      </c>
      <c r="C125" s="35"/>
      <c r="D125" s="35" t="s">
        <v>16</v>
      </c>
      <c r="E125" s="35" t="s">
        <v>143</v>
      </c>
      <c r="F125" s="35" t="s">
        <v>141</v>
      </c>
      <c r="G125" s="36">
        <v>240</v>
      </c>
      <c r="H125" s="125">
        <v>0</v>
      </c>
      <c r="I125" s="125">
        <v>0</v>
      </c>
    </row>
    <row r="126" spans="1:9" ht="25.5" customHeight="1" hidden="1">
      <c r="A126" s="33"/>
      <c r="B126" s="34" t="s">
        <v>144</v>
      </c>
      <c r="C126" s="35"/>
      <c r="D126" s="35" t="s">
        <v>16</v>
      </c>
      <c r="E126" s="35" t="s">
        <v>143</v>
      </c>
      <c r="F126" s="35" t="s">
        <v>145</v>
      </c>
      <c r="G126" s="31"/>
      <c r="H126" s="124">
        <f>H127</f>
        <v>0</v>
      </c>
      <c r="I126" s="124">
        <f>I127</f>
        <v>0</v>
      </c>
    </row>
    <row r="127" spans="1:9" ht="12.75" hidden="1">
      <c r="A127" s="33"/>
      <c r="B127" s="34" t="s">
        <v>146</v>
      </c>
      <c r="C127" s="35"/>
      <c r="D127" s="35" t="s">
        <v>16</v>
      </c>
      <c r="E127" s="35" t="s">
        <v>143</v>
      </c>
      <c r="F127" s="35" t="s">
        <v>147</v>
      </c>
      <c r="G127" s="36"/>
      <c r="H127" s="125">
        <f>H129</f>
        <v>0</v>
      </c>
      <c r="I127" s="125">
        <f>I129</f>
        <v>0</v>
      </c>
    </row>
    <row r="128" spans="1:9" ht="25.5" hidden="1">
      <c r="A128" s="33"/>
      <c r="B128" s="34" t="s">
        <v>76</v>
      </c>
      <c r="C128" s="35"/>
      <c r="D128" s="35" t="s">
        <v>16</v>
      </c>
      <c r="E128" s="35" t="s">
        <v>143</v>
      </c>
      <c r="F128" s="35" t="s">
        <v>147</v>
      </c>
      <c r="G128" s="36">
        <v>200</v>
      </c>
      <c r="H128" s="125">
        <f>H129</f>
        <v>0</v>
      </c>
      <c r="I128" s="125">
        <f>I129</f>
        <v>0</v>
      </c>
    </row>
    <row r="129" spans="1:9" ht="25.5" hidden="1">
      <c r="A129" s="33"/>
      <c r="B129" s="34" t="s">
        <v>77</v>
      </c>
      <c r="C129" s="35"/>
      <c r="D129" s="35" t="s">
        <v>16</v>
      </c>
      <c r="E129" s="35" t="s">
        <v>143</v>
      </c>
      <c r="F129" s="35" t="s">
        <v>147</v>
      </c>
      <c r="G129" s="36">
        <v>240</v>
      </c>
      <c r="H129" s="125">
        <v>0</v>
      </c>
      <c r="I129" s="125">
        <v>0</v>
      </c>
    </row>
    <row r="130" spans="1:9" ht="42" customHeight="1">
      <c r="A130" s="49"/>
      <c r="B130" s="43" t="s">
        <v>320</v>
      </c>
      <c r="C130" s="50"/>
      <c r="D130" s="31" t="s">
        <v>16</v>
      </c>
      <c r="E130" s="31" t="s">
        <v>143</v>
      </c>
      <c r="F130" s="44" t="s">
        <v>321</v>
      </c>
      <c r="G130" s="32"/>
      <c r="H130" s="248">
        <f>H131</f>
        <v>1425</v>
      </c>
      <c r="I130" s="248">
        <f>I131</f>
        <v>1850</v>
      </c>
    </row>
    <row r="131" spans="1:9" ht="13.5" customHeight="1">
      <c r="A131" s="49"/>
      <c r="B131" s="34" t="s">
        <v>272</v>
      </c>
      <c r="C131" s="50"/>
      <c r="D131" s="35" t="s">
        <v>16</v>
      </c>
      <c r="E131" s="35" t="s">
        <v>143</v>
      </c>
      <c r="F131" s="41" t="s">
        <v>322</v>
      </c>
      <c r="G131" s="32"/>
      <c r="H131" s="249">
        <f>H132</f>
        <v>1425</v>
      </c>
      <c r="I131" s="249">
        <f>I132</f>
        <v>1850</v>
      </c>
    </row>
    <row r="132" spans="1:9" ht="15">
      <c r="A132" s="49"/>
      <c r="B132" s="34" t="s">
        <v>272</v>
      </c>
      <c r="C132" s="50"/>
      <c r="D132" s="35" t="s">
        <v>16</v>
      </c>
      <c r="E132" s="35" t="s">
        <v>143</v>
      </c>
      <c r="F132" s="41" t="s">
        <v>323</v>
      </c>
      <c r="G132" s="32"/>
      <c r="H132" s="249">
        <f>H133+H136</f>
        <v>1425</v>
      </c>
      <c r="I132" s="249">
        <f>I133+I136</f>
        <v>1850</v>
      </c>
    </row>
    <row r="133" spans="1:9" ht="29.25" customHeight="1">
      <c r="A133" s="49"/>
      <c r="B133" s="34" t="s">
        <v>140</v>
      </c>
      <c r="C133" s="36"/>
      <c r="D133" s="35" t="s">
        <v>16</v>
      </c>
      <c r="E133" s="35" t="s">
        <v>143</v>
      </c>
      <c r="F133" s="41" t="s">
        <v>548</v>
      </c>
      <c r="G133" s="36" t="s">
        <v>54</v>
      </c>
      <c r="H133" s="249">
        <f>H135</f>
        <v>225</v>
      </c>
      <c r="I133" s="249">
        <f>I135</f>
        <v>300</v>
      </c>
    </row>
    <row r="134" spans="1:9" ht="26.25">
      <c r="A134" s="49"/>
      <c r="B134" s="34" t="s">
        <v>76</v>
      </c>
      <c r="C134" s="36"/>
      <c r="D134" s="35" t="s">
        <v>16</v>
      </c>
      <c r="E134" s="35" t="s">
        <v>143</v>
      </c>
      <c r="F134" s="41" t="s">
        <v>548</v>
      </c>
      <c r="G134" s="36">
        <v>200</v>
      </c>
      <c r="H134" s="249">
        <f>H135</f>
        <v>225</v>
      </c>
      <c r="I134" s="249">
        <f>I135</f>
        <v>300</v>
      </c>
    </row>
    <row r="135" spans="1:9" ht="26.25">
      <c r="A135" s="49"/>
      <c r="B135" s="34" t="s">
        <v>77</v>
      </c>
      <c r="C135" s="36"/>
      <c r="D135" s="35" t="s">
        <v>16</v>
      </c>
      <c r="E135" s="35" t="s">
        <v>143</v>
      </c>
      <c r="F135" s="41" t="s">
        <v>548</v>
      </c>
      <c r="G135" s="36">
        <v>240</v>
      </c>
      <c r="H135" s="249">
        <v>225</v>
      </c>
      <c r="I135" s="249">
        <v>300</v>
      </c>
    </row>
    <row r="136" spans="1:9" ht="15">
      <c r="A136" s="49"/>
      <c r="B136" s="34" t="s">
        <v>146</v>
      </c>
      <c r="C136" s="36"/>
      <c r="D136" s="35" t="s">
        <v>16</v>
      </c>
      <c r="E136" s="35" t="s">
        <v>143</v>
      </c>
      <c r="F136" s="41" t="s">
        <v>549</v>
      </c>
      <c r="G136" s="36" t="s">
        <v>54</v>
      </c>
      <c r="H136" s="249">
        <f>H138</f>
        <v>1200</v>
      </c>
      <c r="I136" s="249">
        <f>I138</f>
        <v>1550</v>
      </c>
    </row>
    <row r="137" spans="1:9" ht="26.25">
      <c r="A137" s="49"/>
      <c r="B137" s="34" t="s">
        <v>76</v>
      </c>
      <c r="C137" s="36"/>
      <c r="D137" s="35" t="s">
        <v>16</v>
      </c>
      <c r="E137" s="35" t="s">
        <v>143</v>
      </c>
      <c r="F137" s="41" t="s">
        <v>549</v>
      </c>
      <c r="G137" s="36">
        <v>200</v>
      </c>
      <c r="H137" s="249">
        <f>H138</f>
        <v>1200</v>
      </c>
      <c r="I137" s="249">
        <f>I138</f>
        <v>1550</v>
      </c>
    </row>
    <row r="138" spans="1:9" ht="25.5">
      <c r="A138" s="33"/>
      <c r="B138" s="34" t="s">
        <v>77</v>
      </c>
      <c r="C138" s="36"/>
      <c r="D138" s="35" t="s">
        <v>16</v>
      </c>
      <c r="E138" s="35" t="s">
        <v>143</v>
      </c>
      <c r="F138" s="41" t="s">
        <v>549</v>
      </c>
      <c r="G138" s="36">
        <v>240</v>
      </c>
      <c r="H138" s="249">
        <v>1200</v>
      </c>
      <c r="I138" s="249">
        <v>1550</v>
      </c>
    </row>
    <row r="139" spans="1:9" ht="25.5">
      <c r="A139" s="55"/>
      <c r="B139" s="56" t="s">
        <v>159</v>
      </c>
      <c r="C139" s="57"/>
      <c r="D139" s="57" t="s">
        <v>16</v>
      </c>
      <c r="E139" s="57" t="s">
        <v>160</v>
      </c>
      <c r="F139" s="57"/>
      <c r="G139" s="58"/>
      <c r="H139" s="256">
        <f>H140+H156+H162</f>
        <v>77</v>
      </c>
      <c r="I139" s="256">
        <f>I140+I156+I162</f>
        <v>102</v>
      </c>
    </row>
    <row r="140" spans="1:9" ht="40.5" hidden="1">
      <c r="A140" s="54"/>
      <c r="B140" s="30" t="s">
        <v>134</v>
      </c>
      <c r="C140" s="31"/>
      <c r="D140" s="31" t="s">
        <v>16</v>
      </c>
      <c r="E140" s="31" t="s">
        <v>160</v>
      </c>
      <c r="F140" s="31" t="s">
        <v>135</v>
      </c>
      <c r="G140" s="31" t="s">
        <v>83</v>
      </c>
      <c r="H140" s="157">
        <f>H141</f>
        <v>0</v>
      </c>
      <c r="I140" s="157">
        <f>I141</f>
        <v>0</v>
      </c>
    </row>
    <row r="141" spans="1:9" ht="63.75" hidden="1">
      <c r="A141" s="33"/>
      <c r="B141" s="34" t="s">
        <v>148</v>
      </c>
      <c r="C141" s="35"/>
      <c r="D141" s="35" t="s">
        <v>16</v>
      </c>
      <c r="E141" s="35" t="s">
        <v>160</v>
      </c>
      <c r="F141" s="35" t="s">
        <v>149</v>
      </c>
      <c r="G141" s="36"/>
      <c r="H141" s="125">
        <f>H142+H152</f>
        <v>0</v>
      </c>
      <c r="I141" s="125">
        <f>I142+I152</f>
        <v>0</v>
      </c>
    </row>
    <row r="142" spans="1:9" ht="63.75" hidden="1">
      <c r="A142" s="33"/>
      <c r="B142" s="34" t="s">
        <v>156</v>
      </c>
      <c r="C142" s="35"/>
      <c r="D142" s="35" t="s">
        <v>16</v>
      </c>
      <c r="E142" s="35" t="s">
        <v>160</v>
      </c>
      <c r="F142" s="35" t="s">
        <v>157</v>
      </c>
      <c r="G142" s="36"/>
      <c r="H142" s="125">
        <f>H143+H149+H148</f>
        <v>0</v>
      </c>
      <c r="I142" s="125">
        <f>I143+I149+I148</f>
        <v>0</v>
      </c>
    </row>
    <row r="143" spans="1:9" ht="25.5" hidden="1">
      <c r="A143" s="33"/>
      <c r="B143" s="59" t="s">
        <v>159</v>
      </c>
      <c r="C143" s="35"/>
      <c r="D143" s="35" t="s">
        <v>16</v>
      </c>
      <c r="E143" s="35" t="s">
        <v>160</v>
      </c>
      <c r="F143" s="35" t="s">
        <v>454</v>
      </c>
      <c r="G143" s="36"/>
      <c r="H143" s="125">
        <f>H145</f>
        <v>0</v>
      </c>
      <c r="I143" s="125">
        <f>I145</f>
        <v>0</v>
      </c>
    </row>
    <row r="144" spans="1:9" ht="25.5" hidden="1">
      <c r="A144" s="33"/>
      <c r="B144" s="59" t="s">
        <v>76</v>
      </c>
      <c r="C144" s="35"/>
      <c r="D144" s="35" t="s">
        <v>16</v>
      </c>
      <c r="E144" s="35" t="s">
        <v>160</v>
      </c>
      <c r="F144" s="35" t="s">
        <v>454</v>
      </c>
      <c r="G144" s="36">
        <v>200</v>
      </c>
      <c r="H144" s="125">
        <f>H145</f>
        <v>0</v>
      </c>
      <c r="I144" s="125">
        <f>I145</f>
        <v>0</v>
      </c>
    </row>
    <row r="145" spans="1:9" ht="25.5" hidden="1">
      <c r="A145" s="33"/>
      <c r="B145" s="34" t="s">
        <v>77</v>
      </c>
      <c r="C145" s="35"/>
      <c r="D145" s="35" t="s">
        <v>16</v>
      </c>
      <c r="E145" s="35" t="s">
        <v>160</v>
      </c>
      <c r="F145" s="35" t="s">
        <v>454</v>
      </c>
      <c r="G145" s="36">
        <v>240</v>
      </c>
      <c r="H145" s="125">
        <v>0</v>
      </c>
      <c r="I145" s="125">
        <v>0</v>
      </c>
    </row>
    <row r="146" spans="1:9" ht="25.5" hidden="1">
      <c r="A146" s="33"/>
      <c r="B146" s="59" t="s">
        <v>455</v>
      </c>
      <c r="C146" s="35"/>
      <c r="D146" s="35" t="s">
        <v>16</v>
      </c>
      <c r="E146" s="35" t="s">
        <v>160</v>
      </c>
      <c r="F146" s="35" t="s">
        <v>161</v>
      </c>
      <c r="G146" s="36"/>
      <c r="H146" s="125">
        <f>H148</f>
        <v>0</v>
      </c>
      <c r="I146" s="125">
        <f>I148</f>
        <v>0</v>
      </c>
    </row>
    <row r="147" spans="1:9" ht="25.5" hidden="1">
      <c r="A147" s="33"/>
      <c r="B147" s="59" t="s">
        <v>76</v>
      </c>
      <c r="C147" s="35"/>
      <c r="D147" s="35" t="s">
        <v>16</v>
      </c>
      <c r="E147" s="35" t="s">
        <v>160</v>
      </c>
      <c r="F147" s="35" t="s">
        <v>161</v>
      </c>
      <c r="G147" s="36">
        <v>200</v>
      </c>
      <c r="H147" s="125">
        <f>H148</f>
        <v>0</v>
      </c>
      <c r="I147" s="125">
        <f>I148</f>
        <v>0</v>
      </c>
    </row>
    <row r="148" spans="1:9" ht="25.5" hidden="1">
      <c r="A148" s="33"/>
      <c r="B148" s="34" t="s">
        <v>77</v>
      </c>
      <c r="C148" s="35"/>
      <c r="D148" s="35" t="s">
        <v>16</v>
      </c>
      <c r="E148" s="35" t="s">
        <v>160</v>
      </c>
      <c r="F148" s="35" t="s">
        <v>161</v>
      </c>
      <c r="G148" s="36">
        <v>240</v>
      </c>
      <c r="H148" s="125">
        <v>0</v>
      </c>
      <c r="I148" s="125">
        <v>0</v>
      </c>
    </row>
    <row r="149" spans="1:9" ht="25.5" hidden="1">
      <c r="A149" s="33"/>
      <c r="B149" s="59" t="s">
        <v>159</v>
      </c>
      <c r="C149" s="35"/>
      <c r="D149" s="35" t="s">
        <v>16</v>
      </c>
      <c r="E149" s="35" t="s">
        <v>160</v>
      </c>
      <c r="F149" s="35" t="s">
        <v>158</v>
      </c>
      <c r="G149" s="36"/>
      <c r="H149" s="125">
        <f>H151</f>
        <v>0</v>
      </c>
      <c r="I149" s="125">
        <f>I151</f>
        <v>0</v>
      </c>
    </row>
    <row r="150" spans="1:9" ht="25.5" hidden="1">
      <c r="A150" s="33"/>
      <c r="B150" s="59" t="s">
        <v>76</v>
      </c>
      <c r="C150" s="35"/>
      <c r="D150" s="35" t="s">
        <v>16</v>
      </c>
      <c r="E150" s="35" t="s">
        <v>160</v>
      </c>
      <c r="F150" s="35" t="s">
        <v>158</v>
      </c>
      <c r="G150" s="36">
        <v>200</v>
      </c>
      <c r="H150" s="125">
        <f>H151</f>
        <v>0</v>
      </c>
      <c r="I150" s="125">
        <f>I151</f>
        <v>0</v>
      </c>
    </row>
    <row r="151" spans="1:9" ht="25.5" hidden="1">
      <c r="A151" s="33"/>
      <c r="B151" s="34" t="s">
        <v>77</v>
      </c>
      <c r="C151" s="35"/>
      <c r="D151" s="35" t="s">
        <v>16</v>
      </c>
      <c r="E151" s="35" t="s">
        <v>160</v>
      </c>
      <c r="F151" s="35" t="s">
        <v>158</v>
      </c>
      <c r="G151" s="36">
        <v>240</v>
      </c>
      <c r="H151" s="125">
        <v>0</v>
      </c>
      <c r="I151" s="125">
        <v>0</v>
      </c>
    </row>
    <row r="152" spans="1:9" ht="51" hidden="1">
      <c r="A152" s="33"/>
      <c r="B152" s="59" t="s">
        <v>162</v>
      </c>
      <c r="C152" s="35"/>
      <c r="D152" s="35" t="s">
        <v>16</v>
      </c>
      <c r="E152" s="35" t="s">
        <v>160</v>
      </c>
      <c r="F152" s="35" t="s">
        <v>17</v>
      </c>
      <c r="G152" s="36"/>
      <c r="H152" s="125">
        <f>H153</f>
        <v>0</v>
      </c>
      <c r="I152" s="125">
        <f>I153</f>
        <v>0</v>
      </c>
    </row>
    <row r="153" spans="1:9" ht="25.5" hidden="1">
      <c r="A153" s="33"/>
      <c r="B153" s="59" t="s">
        <v>159</v>
      </c>
      <c r="C153" s="35"/>
      <c r="D153" s="35" t="s">
        <v>16</v>
      </c>
      <c r="E153" s="35" t="s">
        <v>160</v>
      </c>
      <c r="F153" s="35" t="s">
        <v>163</v>
      </c>
      <c r="G153" s="36"/>
      <c r="H153" s="125">
        <f>H155</f>
        <v>0</v>
      </c>
      <c r="I153" s="125">
        <f>I155</f>
        <v>0</v>
      </c>
    </row>
    <row r="154" spans="1:9" ht="25.5" hidden="1">
      <c r="A154" s="33"/>
      <c r="B154" s="59" t="s">
        <v>76</v>
      </c>
      <c r="C154" s="35"/>
      <c r="D154" s="35" t="s">
        <v>16</v>
      </c>
      <c r="E154" s="35" t="s">
        <v>160</v>
      </c>
      <c r="F154" s="35" t="s">
        <v>163</v>
      </c>
      <c r="G154" s="36">
        <v>200</v>
      </c>
      <c r="H154" s="125">
        <f>H155</f>
        <v>0</v>
      </c>
      <c r="I154" s="125">
        <f>I155</f>
        <v>0</v>
      </c>
    </row>
    <row r="155" spans="1:9" ht="25.5" hidden="1">
      <c r="A155" s="33"/>
      <c r="B155" s="34" t="s">
        <v>77</v>
      </c>
      <c r="C155" s="35"/>
      <c r="D155" s="35" t="s">
        <v>16</v>
      </c>
      <c r="E155" s="35" t="s">
        <v>160</v>
      </c>
      <c r="F155" s="35" t="s">
        <v>163</v>
      </c>
      <c r="G155" s="36">
        <v>240</v>
      </c>
      <c r="H155" s="125">
        <v>0</v>
      </c>
      <c r="I155" s="125">
        <v>0</v>
      </c>
    </row>
    <row r="156" spans="1:9" ht="39.75" customHeight="1">
      <c r="A156" s="46"/>
      <c r="B156" s="30" t="s">
        <v>268</v>
      </c>
      <c r="C156" s="31"/>
      <c r="D156" s="31" t="s">
        <v>16</v>
      </c>
      <c r="E156" s="31" t="s">
        <v>160</v>
      </c>
      <c r="F156" s="32" t="s">
        <v>269</v>
      </c>
      <c r="G156" s="31"/>
      <c r="H156" s="157">
        <f aca="true" t="shared" si="10" ref="H156:I158">H157</f>
        <v>2</v>
      </c>
      <c r="I156" s="157">
        <f t="shared" si="10"/>
        <v>2</v>
      </c>
    </row>
    <row r="157" spans="1:9" ht="26.25">
      <c r="A157" s="46"/>
      <c r="B157" s="34" t="s">
        <v>270</v>
      </c>
      <c r="C157" s="35"/>
      <c r="D157" s="35" t="s">
        <v>16</v>
      </c>
      <c r="E157" s="35" t="s">
        <v>160</v>
      </c>
      <c r="F157" s="35" t="s">
        <v>271</v>
      </c>
      <c r="G157" s="31"/>
      <c r="H157" s="124">
        <f t="shared" si="10"/>
        <v>2</v>
      </c>
      <c r="I157" s="124">
        <f t="shared" si="10"/>
        <v>2</v>
      </c>
    </row>
    <row r="158" spans="1:9" ht="13.5">
      <c r="A158" s="46"/>
      <c r="B158" s="34" t="s">
        <v>272</v>
      </c>
      <c r="C158" s="35"/>
      <c r="D158" s="35" t="s">
        <v>16</v>
      </c>
      <c r="E158" s="35" t="s">
        <v>160</v>
      </c>
      <c r="F158" s="35" t="s">
        <v>273</v>
      </c>
      <c r="G158" s="31"/>
      <c r="H158" s="124">
        <f t="shared" si="10"/>
        <v>2</v>
      </c>
      <c r="I158" s="124">
        <f t="shared" si="10"/>
        <v>2</v>
      </c>
    </row>
    <row r="159" spans="1:9" ht="63.75">
      <c r="A159" s="46"/>
      <c r="B159" s="162" t="s">
        <v>492</v>
      </c>
      <c r="C159" s="36"/>
      <c r="D159" s="35" t="s">
        <v>16</v>
      </c>
      <c r="E159" s="35" t="s">
        <v>160</v>
      </c>
      <c r="F159" s="36" t="s">
        <v>295</v>
      </c>
      <c r="G159" s="36" t="s">
        <v>54</v>
      </c>
      <c r="H159" s="124">
        <f>H161</f>
        <v>2</v>
      </c>
      <c r="I159" s="124">
        <f>I161</f>
        <v>2</v>
      </c>
    </row>
    <row r="160" spans="1:9" ht="25.5">
      <c r="A160" s="46"/>
      <c r="B160" s="34" t="s">
        <v>76</v>
      </c>
      <c r="C160" s="36"/>
      <c r="D160" s="35" t="s">
        <v>16</v>
      </c>
      <c r="E160" s="35" t="s">
        <v>160</v>
      </c>
      <c r="F160" s="36" t="s">
        <v>295</v>
      </c>
      <c r="G160" s="36">
        <v>200</v>
      </c>
      <c r="H160" s="124">
        <f>H161</f>
        <v>2</v>
      </c>
      <c r="I160" s="124">
        <f>I161</f>
        <v>2</v>
      </c>
    </row>
    <row r="161" spans="1:9" ht="25.5">
      <c r="A161" s="46"/>
      <c r="B161" s="34" t="s">
        <v>77</v>
      </c>
      <c r="C161" s="36"/>
      <c r="D161" s="35" t="s">
        <v>16</v>
      </c>
      <c r="E161" s="35" t="s">
        <v>160</v>
      </c>
      <c r="F161" s="36" t="s">
        <v>295</v>
      </c>
      <c r="G161" s="41" t="s">
        <v>78</v>
      </c>
      <c r="H161" s="124">
        <v>2</v>
      </c>
      <c r="I161" s="124">
        <v>2</v>
      </c>
    </row>
    <row r="162" spans="1:9" ht="45" customHeight="1">
      <c r="A162" s="49"/>
      <c r="B162" s="43" t="s">
        <v>320</v>
      </c>
      <c r="C162" s="50"/>
      <c r="D162" s="31" t="s">
        <v>16</v>
      </c>
      <c r="E162" s="31" t="s">
        <v>160</v>
      </c>
      <c r="F162" s="44" t="s">
        <v>321</v>
      </c>
      <c r="G162" s="32"/>
      <c r="H162" s="248">
        <f aca="true" t="shared" si="11" ref="H162:I164">H163</f>
        <v>75</v>
      </c>
      <c r="I162" s="248">
        <f t="shared" si="11"/>
        <v>100</v>
      </c>
    </row>
    <row r="163" spans="1:9" ht="15">
      <c r="A163" s="49"/>
      <c r="B163" s="34" t="s">
        <v>272</v>
      </c>
      <c r="C163" s="50"/>
      <c r="D163" s="35" t="s">
        <v>16</v>
      </c>
      <c r="E163" s="35" t="s">
        <v>160</v>
      </c>
      <c r="F163" s="41" t="s">
        <v>322</v>
      </c>
      <c r="G163" s="32"/>
      <c r="H163" s="249">
        <f t="shared" si="11"/>
        <v>75</v>
      </c>
      <c r="I163" s="249">
        <f t="shared" si="11"/>
        <v>100</v>
      </c>
    </row>
    <row r="164" spans="1:9" ht="15">
      <c r="A164" s="49"/>
      <c r="B164" s="34" t="s">
        <v>272</v>
      </c>
      <c r="C164" s="50"/>
      <c r="D164" s="35" t="s">
        <v>16</v>
      </c>
      <c r="E164" s="35" t="s">
        <v>160</v>
      </c>
      <c r="F164" s="41" t="s">
        <v>323</v>
      </c>
      <c r="G164" s="32"/>
      <c r="H164" s="249">
        <f t="shared" si="11"/>
        <v>75</v>
      </c>
      <c r="I164" s="249">
        <f t="shared" si="11"/>
        <v>100</v>
      </c>
    </row>
    <row r="165" spans="1:9" ht="25.5">
      <c r="A165" s="49"/>
      <c r="B165" s="59" t="s">
        <v>159</v>
      </c>
      <c r="C165" s="36"/>
      <c r="D165" s="35" t="s">
        <v>16</v>
      </c>
      <c r="E165" s="35" t="s">
        <v>160</v>
      </c>
      <c r="F165" s="41" t="s">
        <v>533</v>
      </c>
      <c r="G165" s="36" t="s">
        <v>54</v>
      </c>
      <c r="H165" s="249">
        <f>H167</f>
        <v>75</v>
      </c>
      <c r="I165" s="249">
        <f>I167</f>
        <v>100</v>
      </c>
    </row>
    <row r="166" spans="1:9" ht="25.5">
      <c r="A166" s="49"/>
      <c r="B166" s="59" t="s">
        <v>76</v>
      </c>
      <c r="C166" s="36"/>
      <c r="D166" s="35" t="s">
        <v>16</v>
      </c>
      <c r="E166" s="35" t="s">
        <v>160</v>
      </c>
      <c r="F166" s="41" t="s">
        <v>533</v>
      </c>
      <c r="G166" s="36">
        <v>200</v>
      </c>
      <c r="H166" s="249">
        <f>H167</f>
        <v>75</v>
      </c>
      <c r="I166" s="249">
        <f>I167</f>
        <v>100</v>
      </c>
    </row>
    <row r="167" spans="1:9" ht="26.25">
      <c r="A167" s="49"/>
      <c r="B167" s="34" t="s">
        <v>77</v>
      </c>
      <c r="C167" s="36"/>
      <c r="D167" s="35" t="s">
        <v>16</v>
      </c>
      <c r="E167" s="35" t="s">
        <v>160</v>
      </c>
      <c r="F167" s="41" t="s">
        <v>533</v>
      </c>
      <c r="G167" s="36">
        <v>240</v>
      </c>
      <c r="H167" s="249">
        <v>75</v>
      </c>
      <c r="I167" s="249">
        <v>100</v>
      </c>
    </row>
    <row r="168" spans="1:9" s="3" customFormat="1" ht="15.75">
      <c r="A168" s="21" t="s">
        <v>22</v>
      </c>
      <c r="B168" s="22" t="s">
        <v>19</v>
      </c>
      <c r="C168" s="52"/>
      <c r="D168" s="52" t="s">
        <v>20</v>
      </c>
      <c r="E168" s="52" t="s">
        <v>54</v>
      </c>
      <c r="F168" s="52" t="s">
        <v>54</v>
      </c>
      <c r="G168" s="52" t="s">
        <v>54</v>
      </c>
      <c r="H168" s="255">
        <f>H169+H196</f>
        <v>10800</v>
      </c>
      <c r="I168" s="255">
        <f>I169+I196</f>
        <v>8050</v>
      </c>
    </row>
    <row r="169" spans="1:9" ht="12.75">
      <c r="A169" s="25"/>
      <c r="B169" s="26" t="s">
        <v>177</v>
      </c>
      <c r="C169" s="27"/>
      <c r="D169" s="27" t="s">
        <v>20</v>
      </c>
      <c r="E169" s="27" t="s">
        <v>178</v>
      </c>
      <c r="F169" s="27" t="s">
        <v>54</v>
      </c>
      <c r="G169" s="27" t="s">
        <v>54</v>
      </c>
      <c r="H169" s="252">
        <f>H170+H184</f>
        <v>9600</v>
      </c>
      <c r="I169" s="252">
        <f>I170+I184</f>
        <v>7750</v>
      </c>
    </row>
    <row r="170" spans="1:9" s="4" customFormat="1" ht="39.75" customHeight="1" hidden="1">
      <c r="A170" s="60"/>
      <c r="B170" s="30" t="s">
        <v>171</v>
      </c>
      <c r="C170" s="31"/>
      <c r="D170" s="31" t="s">
        <v>20</v>
      </c>
      <c r="E170" s="31" t="s">
        <v>178</v>
      </c>
      <c r="F170" s="31" t="s">
        <v>172</v>
      </c>
      <c r="G170" s="31"/>
      <c r="H170" s="157">
        <f>H171</f>
        <v>0</v>
      </c>
      <c r="I170" s="157">
        <f>I171</f>
        <v>0</v>
      </c>
    </row>
    <row r="171" spans="1:9" ht="63.75" hidden="1">
      <c r="A171" s="33"/>
      <c r="B171" s="34" t="s">
        <v>173</v>
      </c>
      <c r="C171" s="35"/>
      <c r="D171" s="35" t="s">
        <v>20</v>
      </c>
      <c r="E171" s="35" t="s">
        <v>178</v>
      </c>
      <c r="F171" s="35" t="s">
        <v>174</v>
      </c>
      <c r="G171" s="35"/>
      <c r="H171" s="125">
        <f>H172+H175+H181+H178</f>
        <v>0</v>
      </c>
      <c r="I171" s="125">
        <f>I172+I175+I181+I178</f>
        <v>0</v>
      </c>
    </row>
    <row r="172" spans="1:9" ht="25.5" hidden="1">
      <c r="A172" s="33"/>
      <c r="B172" s="34" t="s">
        <v>175</v>
      </c>
      <c r="C172" s="35"/>
      <c r="D172" s="35" t="s">
        <v>20</v>
      </c>
      <c r="E172" s="35" t="s">
        <v>178</v>
      </c>
      <c r="F172" s="35" t="s">
        <v>176</v>
      </c>
      <c r="G172" s="35"/>
      <c r="H172" s="125">
        <f>H174</f>
        <v>0</v>
      </c>
      <c r="I172" s="125">
        <f>I174</f>
        <v>0</v>
      </c>
    </row>
    <row r="173" spans="1:9" ht="25.5" hidden="1">
      <c r="A173" s="33"/>
      <c r="B173" s="34" t="s">
        <v>76</v>
      </c>
      <c r="C173" s="35"/>
      <c r="D173" s="35" t="s">
        <v>20</v>
      </c>
      <c r="E173" s="35" t="s">
        <v>178</v>
      </c>
      <c r="F173" s="35" t="s">
        <v>176</v>
      </c>
      <c r="G173" s="35" t="s">
        <v>104</v>
      </c>
      <c r="H173" s="125">
        <f>H174</f>
        <v>0</v>
      </c>
      <c r="I173" s="125">
        <f>I174</f>
        <v>0</v>
      </c>
    </row>
    <row r="174" spans="1:9" ht="25.5" hidden="1">
      <c r="A174" s="33"/>
      <c r="B174" s="34" t="s">
        <v>77</v>
      </c>
      <c r="C174" s="35"/>
      <c r="D174" s="35" t="s">
        <v>20</v>
      </c>
      <c r="E174" s="35" t="s">
        <v>178</v>
      </c>
      <c r="F174" s="35" t="s">
        <v>176</v>
      </c>
      <c r="G174" s="35" t="s">
        <v>78</v>
      </c>
      <c r="H174" s="125">
        <v>0</v>
      </c>
      <c r="I174" s="125">
        <v>0</v>
      </c>
    </row>
    <row r="175" spans="1:9" ht="25.5" customHeight="1" hidden="1">
      <c r="A175" s="33"/>
      <c r="B175" s="34" t="s">
        <v>179</v>
      </c>
      <c r="C175" s="35"/>
      <c r="D175" s="35" t="s">
        <v>20</v>
      </c>
      <c r="E175" s="35" t="s">
        <v>178</v>
      </c>
      <c r="F175" s="35" t="s">
        <v>180</v>
      </c>
      <c r="G175" s="35"/>
      <c r="H175" s="125">
        <f>H177</f>
        <v>0</v>
      </c>
      <c r="I175" s="125">
        <f>I177</f>
        <v>0</v>
      </c>
    </row>
    <row r="176" spans="1:9" ht="25.5" customHeight="1" hidden="1">
      <c r="A176" s="33"/>
      <c r="B176" s="34" t="s">
        <v>76</v>
      </c>
      <c r="C176" s="35"/>
      <c r="D176" s="35" t="s">
        <v>20</v>
      </c>
      <c r="E176" s="35" t="s">
        <v>178</v>
      </c>
      <c r="F176" s="35" t="s">
        <v>180</v>
      </c>
      <c r="G176" s="35" t="s">
        <v>104</v>
      </c>
      <c r="H176" s="125">
        <f>H177</f>
        <v>0</v>
      </c>
      <c r="I176" s="125">
        <f>I177</f>
        <v>0</v>
      </c>
    </row>
    <row r="177" spans="1:9" ht="25.5" hidden="1">
      <c r="A177" s="33"/>
      <c r="B177" s="34" t="s">
        <v>77</v>
      </c>
      <c r="C177" s="35"/>
      <c r="D177" s="35" t="s">
        <v>20</v>
      </c>
      <c r="E177" s="35" t="s">
        <v>178</v>
      </c>
      <c r="F177" s="35" t="s">
        <v>180</v>
      </c>
      <c r="G177" s="35" t="s">
        <v>78</v>
      </c>
      <c r="H177" s="125">
        <v>0</v>
      </c>
      <c r="I177" s="125">
        <v>0</v>
      </c>
    </row>
    <row r="178" spans="1:9" ht="38.25" hidden="1">
      <c r="A178" s="33"/>
      <c r="B178" s="34" t="s">
        <v>181</v>
      </c>
      <c r="C178" s="35"/>
      <c r="D178" s="35" t="s">
        <v>20</v>
      </c>
      <c r="E178" s="35" t="s">
        <v>178</v>
      </c>
      <c r="F178" s="35" t="s">
        <v>182</v>
      </c>
      <c r="G178" s="35"/>
      <c r="H178" s="125">
        <f>H180</f>
        <v>0</v>
      </c>
      <c r="I178" s="125">
        <f>I180</f>
        <v>0</v>
      </c>
    </row>
    <row r="179" spans="1:9" ht="25.5" hidden="1">
      <c r="A179" s="33"/>
      <c r="B179" s="34" t="s">
        <v>76</v>
      </c>
      <c r="C179" s="35"/>
      <c r="D179" s="35" t="s">
        <v>20</v>
      </c>
      <c r="E179" s="35" t="s">
        <v>178</v>
      </c>
      <c r="F179" s="35" t="s">
        <v>182</v>
      </c>
      <c r="G179" s="35" t="s">
        <v>104</v>
      </c>
      <c r="H179" s="125">
        <f>H180</f>
        <v>0</v>
      </c>
      <c r="I179" s="125">
        <f>I180</f>
        <v>0</v>
      </c>
    </row>
    <row r="180" spans="1:9" ht="25.5" hidden="1">
      <c r="A180" s="33"/>
      <c r="B180" s="34" t="s">
        <v>77</v>
      </c>
      <c r="C180" s="35"/>
      <c r="D180" s="35" t="s">
        <v>20</v>
      </c>
      <c r="E180" s="35" t="s">
        <v>178</v>
      </c>
      <c r="F180" s="35" t="s">
        <v>182</v>
      </c>
      <c r="G180" s="35" t="s">
        <v>78</v>
      </c>
      <c r="H180" s="125">
        <v>0</v>
      </c>
      <c r="I180" s="125">
        <v>0</v>
      </c>
    </row>
    <row r="181" spans="1:9" ht="39.75" customHeight="1" hidden="1">
      <c r="A181" s="33"/>
      <c r="B181" s="34" t="s">
        <v>183</v>
      </c>
      <c r="C181" s="35"/>
      <c r="D181" s="35" t="s">
        <v>20</v>
      </c>
      <c r="E181" s="35" t="s">
        <v>178</v>
      </c>
      <c r="F181" s="35" t="s">
        <v>184</v>
      </c>
      <c r="G181" s="35"/>
      <c r="H181" s="125">
        <f>H182</f>
        <v>0</v>
      </c>
      <c r="I181" s="125">
        <f>I182</f>
        <v>0</v>
      </c>
    </row>
    <row r="182" spans="1:9" ht="27" customHeight="1" hidden="1">
      <c r="A182" s="33"/>
      <c r="B182" s="34" t="s">
        <v>76</v>
      </c>
      <c r="C182" s="35"/>
      <c r="D182" s="35" t="s">
        <v>20</v>
      </c>
      <c r="E182" s="35" t="s">
        <v>178</v>
      </c>
      <c r="F182" s="35" t="s">
        <v>184</v>
      </c>
      <c r="G182" s="35" t="s">
        <v>104</v>
      </c>
      <c r="H182" s="125">
        <f>H183</f>
        <v>0</v>
      </c>
      <c r="I182" s="125">
        <f>I183</f>
        <v>0</v>
      </c>
    </row>
    <row r="183" spans="1:9" ht="27" customHeight="1" hidden="1">
      <c r="A183" s="33"/>
      <c r="B183" s="34" t="s">
        <v>77</v>
      </c>
      <c r="C183" s="35"/>
      <c r="D183" s="35" t="s">
        <v>20</v>
      </c>
      <c r="E183" s="35" t="s">
        <v>178</v>
      </c>
      <c r="F183" s="35" t="s">
        <v>184</v>
      </c>
      <c r="G183" s="35" t="s">
        <v>78</v>
      </c>
      <c r="H183" s="125">
        <v>0</v>
      </c>
      <c r="I183" s="125">
        <v>0</v>
      </c>
    </row>
    <row r="184" spans="1:9" ht="45" customHeight="1">
      <c r="A184" s="33"/>
      <c r="B184" s="43" t="s">
        <v>320</v>
      </c>
      <c r="C184" s="50"/>
      <c r="D184" s="31" t="s">
        <v>20</v>
      </c>
      <c r="E184" s="31" t="s">
        <v>178</v>
      </c>
      <c r="F184" s="44" t="s">
        <v>321</v>
      </c>
      <c r="G184" s="32"/>
      <c r="H184" s="248">
        <f>H185</f>
        <v>9600</v>
      </c>
      <c r="I184" s="248">
        <f>I185</f>
        <v>7750</v>
      </c>
    </row>
    <row r="185" spans="1:9" ht="27" customHeight="1">
      <c r="A185" s="33"/>
      <c r="B185" s="34" t="s">
        <v>272</v>
      </c>
      <c r="C185" s="50"/>
      <c r="D185" s="35" t="s">
        <v>20</v>
      </c>
      <c r="E185" s="35" t="s">
        <v>178</v>
      </c>
      <c r="F185" s="41" t="s">
        <v>322</v>
      </c>
      <c r="G185" s="32"/>
      <c r="H185" s="249">
        <f>H186</f>
        <v>9600</v>
      </c>
      <c r="I185" s="249">
        <f>I186</f>
        <v>7750</v>
      </c>
    </row>
    <row r="186" spans="1:9" ht="27" customHeight="1">
      <c r="A186" s="33"/>
      <c r="B186" s="34" t="s">
        <v>272</v>
      </c>
      <c r="C186" s="50"/>
      <c r="D186" s="35" t="s">
        <v>20</v>
      </c>
      <c r="E186" s="35" t="s">
        <v>178</v>
      </c>
      <c r="F186" s="41" t="s">
        <v>323</v>
      </c>
      <c r="G186" s="32"/>
      <c r="H186" s="249">
        <f>H187+H190+H193</f>
        <v>9600</v>
      </c>
      <c r="I186" s="249">
        <f>I187+I190+I193</f>
        <v>7750</v>
      </c>
    </row>
    <row r="187" spans="1:9" ht="27" customHeight="1">
      <c r="A187" s="33"/>
      <c r="B187" s="34" t="s">
        <v>175</v>
      </c>
      <c r="C187" s="36"/>
      <c r="D187" s="35" t="s">
        <v>20</v>
      </c>
      <c r="E187" s="35" t="s">
        <v>178</v>
      </c>
      <c r="F187" s="41" t="s">
        <v>534</v>
      </c>
      <c r="G187" s="36" t="s">
        <v>54</v>
      </c>
      <c r="H187" s="249">
        <f>H189</f>
        <v>2200</v>
      </c>
      <c r="I187" s="249">
        <f>I189</f>
        <v>2550</v>
      </c>
    </row>
    <row r="188" spans="1:9" ht="27" customHeight="1">
      <c r="A188" s="33"/>
      <c r="B188" s="34" t="s">
        <v>76</v>
      </c>
      <c r="C188" s="36"/>
      <c r="D188" s="35" t="s">
        <v>20</v>
      </c>
      <c r="E188" s="35" t="s">
        <v>178</v>
      </c>
      <c r="F188" s="41" t="s">
        <v>534</v>
      </c>
      <c r="G188" s="36">
        <v>200</v>
      </c>
      <c r="H188" s="249">
        <f>H189</f>
        <v>2200</v>
      </c>
      <c r="I188" s="249">
        <f>I189</f>
        <v>2550</v>
      </c>
    </row>
    <row r="189" spans="1:9" ht="27" customHeight="1">
      <c r="A189" s="33"/>
      <c r="B189" s="34" t="s">
        <v>77</v>
      </c>
      <c r="C189" s="36"/>
      <c r="D189" s="35" t="s">
        <v>20</v>
      </c>
      <c r="E189" s="35" t="s">
        <v>178</v>
      </c>
      <c r="F189" s="41" t="s">
        <v>534</v>
      </c>
      <c r="G189" s="36">
        <v>240</v>
      </c>
      <c r="H189" s="249">
        <v>2200</v>
      </c>
      <c r="I189" s="249">
        <v>2550</v>
      </c>
    </row>
    <row r="190" spans="1:9" ht="27" customHeight="1">
      <c r="A190" s="33"/>
      <c r="B190" s="34" t="s">
        <v>179</v>
      </c>
      <c r="C190" s="36"/>
      <c r="D190" s="35" t="s">
        <v>20</v>
      </c>
      <c r="E190" s="35" t="s">
        <v>178</v>
      </c>
      <c r="F190" s="41" t="s">
        <v>535</v>
      </c>
      <c r="G190" s="36" t="s">
        <v>54</v>
      </c>
      <c r="H190" s="249">
        <f>H192</f>
        <v>4600</v>
      </c>
      <c r="I190" s="249">
        <f>I192</f>
        <v>4700</v>
      </c>
    </row>
    <row r="191" spans="1:9" ht="27" customHeight="1">
      <c r="A191" s="33"/>
      <c r="B191" s="34" t="s">
        <v>76</v>
      </c>
      <c r="C191" s="36"/>
      <c r="D191" s="35" t="s">
        <v>20</v>
      </c>
      <c r="E191" s="35" t="s">
        <v>178</v>
      </c>
      <c r="F191" s="41" t="s">
        <v>535</v>
      </c>
      <c r="G191" s="36">
        <v>200</v>
      </c>
      <c r="H191" s="249">
        <f>H192</f>
        <v>4600</v>
      </c>
      <c r="I191" s="249">
        <f>I192</f>
        <v>4700</v>
      </c>
    </row>
    <row r="192" spans="1:9" ht="27" customHeight="1">
      <c r="A192" s="33"/>
      <c r="B192" s="34" t="s">
        <v>77</v>
      </c>
      <c r="C192" s="36"/>
      <c r="D192" s="35" t="s">
        <v>20</v>
      </c>
      <c r="E192" s="35" t="s">
        <v>178</v>
      </c>
      <c r="F192" s="41" t="s">
        <v>535</v>
      </c>
      <c r="G192" s="36">
        <v>240</v>
      </c>
      <c r="H192" s="249">
        <v>4600</v>
      </c>
      <c r="I192" s="249">
        <v>4700</v>
      </c>
    </row>
    <row r="193" spans="1:9" ht="27" customHeight="1">
      <c r="A193" s="33"/>
      <c r="B193" s="34" t="s">
        <v>181</v>
      </c>
      <c r="C193" s="36"/>
      <c r="D193" s="35" t="s">
        <v>20</v>
      </c>
      <c r="E193" s="35" t="s">
        <v>178</v>
      </c>
      <c r="F193" s="41" t="s">
        <v>536</v>
      </c>
      <c r="G193" s="36" t="s">
        <v>54</v>
      </c>
      <c r="H193" s="249">
        <f>H195</f>
        <v>2800</v>
      </c>
      <c r="I193" s="249">
        <f>I195</f>
        <v>500</v>
      </c>
    </row>
    <row r="194" spans="1:9" ht="27" customHeight="1">
      <c r="A194" s="33"/>
      <c r="B194" s="34" t="s">
        <v>76</v>
      </c>
      <c r="C194" s="36"/>
      <c r="D194" s="35" t="s">
        <v>20</v>
      </c>
      <c r="E194" s="35" t="s">
        <v>178</v>
      </c>
      <c r="F194" s="41" t="s">
        <v>536</v>
      </c>
      <c r="G194" s="36">
        <v>200</v>
      </c>
      <c r="H194" s="249">
        <f>H195</f>
        <v>2800</v>
      </c>
      <c r="I194" s="249">
        <f>I195</f>
        <v>500</v>
      </c>
    </row>
    <row r="195" spans="1:9" ht="27" customHeight="1">
      <c r="A195" s="33"/>
      <c r="B195" s="34" t="s">
        <v>77</v>
      </c>
      <c r="C195" s="36"/>
      <c r="D195" s="35" t="s">
        <v>20</v>
      </c>
      <c r="E195" s="35" t="s">
        <v>178</v>
      </c>
      <c r="F195" s="41" t="s">
        <v>536</v>
      </c>
      <c r="G195" s="36">
        <v>240</v>
      </c>
      <c r="H195" s="249">
        <f>5000-2200</f>
        <v>2800</v>
      </c>
      <c r="I195" s="249">
        <f>5000-4500</f>
        <v>500</v>
      </c>
    </row>
    <row r="196" spans="1:9" ht="12.75">
      <c r="A196" s="25"/>
      <c r="B196" s="26" t="s">
        <v>228</v>
      </c>
      <c r="C196" s="27"/>
      <c r="D196" s="27" t="s">
        <v>20</v>
      </c>
      <c r="E196" s="27" t="s">
        <v>229</v>
      </c>
      <c r="F196" s="27" t="s">
        <v>54</v>
      </c>
      <c r="G196" s="27" t="s">
        <v>54</v>
      </c>
      <c r="H196" s="252">
        <f>H197+H205</f>
        <v>1200</v>
      </c>
      <c r="I196" s="252">
        <f>I197+I205</f>
        <v>300</v>
      </c>
    </row>
    <row r="197" spans="1:9" s="4" customFormat="1" ht="41.25" customHeight="1" hidden="1">
      <c r="A197" s="60"/>
      <c r="B197" s="30" t="s">
        <v>154</v>
      </c>
      <c r="C197" s="31"/>
      <c r="D197" s="31" t="s">
        <v>20</v>
      </c>
      <c r="E197" s="31" t="s">
        <v>229</v>
      </c>
      <c r="F197" s="31" t="s">
        <v>223</v>
      </c>
      <c r="G197" s="31"/>
      <c r="H197" s="157">
        <f>H198</f>
        <v>0</v>
      </c>
      <c r="I197" s="157">
        <f>I198</f>
        <v>0</v>
      </c>
    </row>
    <row r="198" spans="1:9" s="4" customFormat="1" ht="26.25" hidden="1">
      <c r="A198" s="60"/>
      <c r="B198" s="34" t="s">
        <v>21</v>
      </c>
      <c r="C198" s="31"/>
      <c r="D198" s="35" t="s">
        <v>20</v>
      </c>
      <c r="E198" s="35" t="s">
        <v>229</v>
      </c>
      <c r="F198" s="35" t="s">
        <v>225</v>
      </c>
      <c r="G198" s="35"/>
      <c r="H198" s="125">
        <f>H199+H202</f>
        <v>0</v>
      </c>
      <c r="I198" s="125">
        <f>I199+I202</f>
        <v>0</v>
      </c>
    </row>
    <row r="199" spans="1:9" ht="12.75" hidden="1">
      <c r="A199" s="33"/>
      <c r="B199" s="34" t="s">
        <v>226</v>
      </c>
      <c r="C199" s="35"/>
      <c r="D199" s="35" t="s">
        <v>20</v>
      </c>
      <c r="E199" s="35" t="s">
        <v>229</v>
      </c>
      <c r="F199" s="35" t="s">
        <v>227</v>
      </c>
      <c r="G199" s="35"/>
      <c r="H199" s="125">
        <f>H201</f>
        <v>0</v>
      </c>
      <c r="I199" s="125">
        <f>I201</f>
        <v>0</v>
      </c>
    </row>
    <row r="200" spans="1:9" ht="25.5" hidden="1">
      <c r="A200" s="33"/>
      <c r="B200" s="34" t="s">
        <v>76</v>
      </c>
      <c r="C200" s="35"/>
      <c r="D200" s="35" t="s">
        <v>20</v>
      </c>
      <c r="E200" s="35" t="s">
        <v>229</v>
      </c>
      <c r="F200" s="35" t="s">
        <v>227</v>
      </c>
      <c r="G200" s="35" t="s">
        <v>104</v>
      </c>
      <c r="H200" s="125">
        <f aca="true" t="shared" si="12" ref="H200:I206">H201</f>
        <v>0</v>
      </c>
      <c r="I200" s="125">
        <f t="shared" si="12"/>
        <v>0</v>
      </c>
    </row>
    <row r="201" spans="1:9" ht="25.5" hidden="1">
      <c r="A201" s="33"/>
      <c r="B201" s="34" t="s">
        <v>77</v>
      </c>
      <c r="C201" s="35"/>
      <c r="D201" s="35" t="s">
        <v>20</v>
      </c>
      <c r="E201" s="35" t="s">
        <v>229</v>
      </c>
      <c r="F201" s="35" t="s">
        <v>227</v>
      </c>
      <c r="G201" s="35" t="s">
        <v>78</v>
      </c>
      <c r="H201" s="125">
        <v>0</v>
      </c>
      <c r="I201" s="125">
        <v>0</v>
      </c>
    </row>
    <row r="202" spans="1:9" ht="25.5" hidden="1">
      <c r="A202" s="33"/>
      <c r="B202" s="34" t="s">
        <v>230</v>
      </c>
      <c r="C202" s="35"/>
      <c r="D202" s="35" t="s">
        <v>20</v>
      </c>
      <c r="E202" s="35" t="s">
        <v>229</v>
      </c>
      <c r="F202" s="35" t="s">
        <v>231</v>
      </c>
      <c r="G202" s="35"/>
      <c r="H202" s="125">
        <f>H204</f>
        <v>0</v>
      </c>
      <c r="I202" s="125">
        <f>I204</f>
        <v>0</v>
      </c>
    </row>
    <row r="203" spans="1:9" ht="25.5" hidden="1">
      <c r="A203" s="33"/>
      <c r="B203" s="34" t="s">
        <v>76</v>
      </c>
      <c r="C203" s="35"/>
      <c r="D203" s="35" t="s">
        <v>20</v>
      </c>
      <c r="E203" s="35" t="s">
        <v>229</v>
      </c>
      <c r="F203" s="35" t="s">
        <v>231</v>
      </c>
      <c r="G203" s="35" t="s">
        <v>104</v>
      </c>
      <c r="H203" s="125">
        <f t="shared" si="12"/>
        <v>0</v>
      </c>
      <c r="I203" s="125">
        <f t="shared" si="12"/>
        <v>0</v>
      </c>
    </row>
    <row r="204" spans="1:9" ht="24.75" customHeight="1" hidden="1">
      <c r="A204" s="33"/>
      <c r="B204" s="34" t="s">
        <v>77</v>
      </c>
      <c r="C204" s="35"/>
      <c r="D204" s="35" t="s">
        <v>20</v>
      </c>
      <c r="E204" s="35" t="s">
        <v>229</v>
      </c>
      <c r="F204" s="35" t="s">
        <v>231</v>
      </c>
      <c r="G204" s="35" t="s">
        <v>78</v>
      </c>
      <c r="H204" s="125">
        <v>0</v>
      </c>
      <c r="I204" s="125">
        <v>0</v>
      </c>
    </row>
    <row r="205" spans="1:9" s="4" customFormat="1" ht="41.25" customHeight="1">
      <c r="A205" s="60"/>
      <c r="B205" s="43" t="s">
        <v>320</v>
      </c>
      <c r="C205" s="41"/>
      <c r="D205" s="44" t="s">
        <v>20</v>
      </c>
      <c r="E205" s="44" t="s">
        <v>229</v>
      </c>
      <c r="F205" s="44" t="s">
        <v>321</v>
      </c>
      <c r="G205" s="31"/>
      <c r="H205" s="157">
        <f t="shared" si="12"/>
        <v>1200</v>
      </c>
      <c r="I205" s="157">
        <f t="shared" si="12"/>
        <v>300</v>
      </c>
    </row>
    <row r="206" spans="1:9" s="4" customFormat="1" ht="15.75" customHeight="1">
      <c r="A206" s="60"/>
      <c r="B206" s="34" t="s">
        <v>272</v>
      </c>
      <c r="C206" s="41"/>
      <c r="D206" s="35" t="s">
        <v>20</v>
      </c>
      <c r="E206" s="35" t="s">
        <v>229</v>
      </c>
      <c r="F206" s="41" t="s">
        <v>322</v>
      </c>
      <c r="G206" s="35"/>
      <c r="H206" s="125">
        <f t="shared" si="12"/>
        <v>1200</v>
      </c>
      <c r="I206" s="125">
        <f t="shared" si="12"/>
        <v>300</v>
      </c>
    </row>
    <row r="207" spans="1:9" s="4" customFormat="1" ht="15" customHeight="1">
      <c r="A207" s="60"/>
      <c r="B207" s="34" t="s">
        <v>272</v>
      </c>
      <c r="C207" s="41"/>
      <c r="D207" s="35" t="s">
        <v>20</v>
      </c>
      <c r="E207" s="35" t="s">
        <v>229</v>
      </c>
      <c r="F207" s="41" t="s">
        <v>323</v>
      </c>
      <c r="G207" s="35"/>
      <c r="H207" s="125">
        <f>H208+H211+H214</f>
        <v>1200</v>
      </c>
      <c r="I207" s="125">
        <f>I208+I211+I214</f>
        <v>300</v>
      </c>
    </row>
    <row r="208" spans="1:9" s="4" customFormat="1" ht="24" customHeight="1">
      <c r="A208" s="33"/>
      <c r="B208" s="34" t="s">
        <v>226</v>
      </c>
      <c r="C208" s="36"/>
      <c r="D208" s="35" t="s">
        <v>20</v>
      </c>
      <c r="E208" s="35" t="s">
        <v>229</v>
      </c>
      <c r="F208" s="41" t="s">
        <v>537</v>
      </c>
      <c r="G208" s="36" t="s">
        <v>54</v>
      </c>
      <c r="H208" s="249">
        <f>H210</f>
        <v>800</v>
      </c>
      <c r="I208" s="249">
        <f>I210</f>
        <v>100</v>
      </c>
    </row>
    <row r="209" spans="1:9" s="4" customFormat="1" ht="24" customHeight="1">
      <c r="A209" s="33"/>
      <c r="B209" s="34" t="s">
        <v>76</v>
      </c>
      <c r="C209" s="36"/>
      <c r="D209" s="35" t="s">
        <v>20</v>
      </c>
      <c r="E209" s="35" t="s">
        <v>229</v>
      </c>
      <c r="F209" s="41" t="s">
        <v>537</v>
      </c>
      <c r="G209" s="36">
        <v>200</v>
      </c>
      <c r="H209" s="249">
        <f>H210</f>
        <v>800</v>
      </c>
      <c r="I209" s="249">
        <f>I210</f>
        <v>100</v>
      </c>
    </row>
    <row r="210" spans="1:9" s="4" customFormat="1" ht="24" customHeight="1">
      <c r="A210" s="33"/>
      <c r="B210" s="34" t="s">
        <v>77</v>
      </c>
      <c r="C210" s="36"/>
      <c r="D210" s="35" t="s">
        <v>20</v>
      </c>
      <c r="E210" s="35" t="s">
        <v>229</v>
      </c>
      <c r="F210" s="41" t="s">
        <v>537</v>
      </c>
      <c r="G210" s="36">
        <v>240</v>
      </c>
      <c r="H210" s="249">
        <v>800</v>
      </c>
      <c r="I210" s="249">
        <v>100</v>
      </c>
    </row>
    <row r="211" spans="1:9" ht="13.5" customHeight="1">
      <c r="A211" s="33"/>
      <c r="B211" s="34" t="s">
        <v>338</v>
      </c>
      <c r="C211" s="35"/>
      <c r="D211" s="35" t="s">
        <v>20</v>
      </c>
      <c r="E211" s="35" t="s">
        <v>229</v>
      </c>
      <c r="F211" s="41" t="s">
        <v>339</v>
      </c>
      <c r="G211" s="35"/>
      <c r="H211" s="125">
        <f>H212</f>
        <v>200</v>
      </c>
      <c r="I211" s="125">
        <f>I212</f>
        <v>200</v>
      </c>
    </row>
    <row r="212" spans="1:9" ht="26.25" customHeight="1">
      <c r="A212" s="33"/>
      <c r="B212" s="34" t="s">
        <v>76</v>
      </c>
      <c r="C212" s="35"/>
      <c r="D212" s="35" t="s">
        <v>20</v>
      </c>
      <c r="E212" s="35" t="s">
        <v>229</v>
      </c>
      <c r="F212" s="41" t="s">
        <v>339</v>
      </c>
      <c r="G212" s="35" t="s">
        <v>104</v>
      </c>
      <c r="H212" s="125">
        <f>H213</f>
        <v>200</v>
      </c>
      <c r="I212" s="125">
        <f>I213</f>
        <v>200</v>
      </c>
    </row>
    <row r="213" spans="1:9" ht="25.5" customHeight="1">
      <c r="A213" s="33"/>
      <c r="B213" s="34" t="s">
        <v>77</v>
      </c>
      <c r="C213" s="35"/>
      <c r="D213" s="35" t="s">
        <v>20</v>
      </c>
      <c r="E213" s="35" t="s">
        <v>229</v>
      </c>
      <c r="F213" s="41" t="s">
        <v>339</v>
      </c>
      <c r="G213" s="35" t="s">
        <v>78</v>
      </c>
      <c r="H213" s="125">
        <v>200</v>
      </c>
      <c r="I213" s="125">
        <v>200</v>
      </c>
    </row>
    <row r="214" spans="1:9" ht="25.5" customHeight="1">
      <c r="A214" s="33"/>
      <c r="B214" s="34" t="s">
        <v>230</v>
      </c>
      <c r="C214" s="36"/>
      <c r="D214" s="35" t="s">
        <v>20</v>
      </c>
      <c r="E214" s="35" t="s">
        <v>229</v>
      </c>
      <c r="F214" s="41" t="s">
        <v>538</v>
      </c>
      <c r="G214" s="36" t="s">
        <v>54</v>
      </c>
      <c r="H214" s="249">
        <f>H216</f>
        <v>200</v>
      </c>
      <c r="I214" s="249">
        <f>I216</f>
        <v>0</v>
      </c>
    </row>
    <row r="215" spans="1:9" ht="25.5" customHeight="1">
      <c r="A215" s="33"/>
      <c r="B215" s="34" t="s">
        <v>76</v>
      </c>
      <c r="C215" s="36"/>
      <c r="D215" s="35" t="s">
        <v>20</v>
      </c>
      <c r="E215" s="35" t="s">
        <v>229</v>
      </c>
      <c r="F215" s="41" t="s">
        <v>538</v>
      </c>
      <c r="G215" s="36">
        <v>200</v>
      </c>
      <c r="H215" s="249">
        <f>H216</f>
        <v>200</v>
      </c>
      <c r="I215" s="249">
        <f>I216</f>
        <v>0</v>
      </c>
    </row>
    <row r="216" spans="1:9" ht="25.5" customHeight="1">
      <c r="A216" s="33"/>
      <c r="B216" s="34" t="s">
        <v>77</v>
      </c>
      <c r="C216" s="36"/>
      <c r="D216" s="35" t="s">
        <v>20</v>
      </c>
      <c r="E216" s="35" t="s">
        <v>229</v>
      </c>
      <c r="F216" s="41" t="s">
        <v>538</v>
      </c>
      <c r="G216" s="36">
        <v>240</v>
      </c>
      <c r="H216" s="249">
        <v>200</v>
      </c>
      <c r="I216" s="249">
        <v>0</v>
      </c>
    </row>
    <row r="217" spans="1:9" ht="15.75">
      <c r="A217" s="21" t="s">
        <v>29</v>
      </c>
      <c r="B217" s="22" t="s">
        <v>23</v>
      </c>
      <c r="C217" s="61"/>
      <c r="D217" s="61" t="s">
        <v>24</v>
      </c>
      <c r="E217" s="61"/>
      <c r="F217" s="61" t="s">
        <v>83</v>
      </c>
      <c r="G217" s="61" t="s">
        <v>83</v>
      </c>
      <c r="H217" s="255">
        <f>H218+H267+H352</f>
        <v>45288</v>
      </c>
      <c r="I217" s="255">
        <f>I218+I267+I352</f>
        <v>38243</v>
      </c>
    </row>
    <row r="218" spans="1:9" ht="12.75">
      <c r="A218" s="25"/>
      <c r="B218" s="26" t="s">
        <v>93</v>
      </c>
      <c r="C218" s="28"/>
      <c r="D218" s="28" t="s">
        <v>24</v>
      </c>
      <c r="E218" s="27" t="s">
        <v>94</v>
      </c>
      <c r="F218" s="28"/>
      <c r="G218" s="28"/>
      <c r="H218" s="252">
        <f>H219+H246+H252</f>
        <v>1550</v>
      </c>
      <c r="I218" s="252">
        <f>I219+I246+I252</f>
        <v>1600</v>
      </c>
    </row>
    <row r="219" spans="1:9" ht="54" customHeight="1" hidden="1">
      <c r="A219" s="62"/>
      <c r="B219" s="47" t="s">
        <v>81</v>
      </c>
      <c r="C219" s="32"/>
      <c r="D219" s="32" t="s">
        <v>24</v>
      </c>
      <c r="E219" s="31" t="s">
        <v>94</v>
      </c>
      <c r="F219" s="31" t="s">
        <v>82</v>
      </c>
      <c r="G219" s="32"/>
      <c r="H219" s="157">
        <f>H220+H228+H241</f>
        <v>0</v>
      </c>
      <c r="I219" s="157">
        <f>I220+I228+I241</f>
        <v>0</v>
      </c>
    </row>
    <row r="220" spans="1:9" ht="40.5" customHeight="1" hidden="1">
      <c r="A220" s="62"/>
      <c r="B220" s="39" t="s">
        <v>84</v>
      </c>
      <c r="C220" s="36"/>
      <c r="D220" s="36" t="s">
        <v>24</v>
      </c>
      <c r="E220" s="35" t="s">
        <v>94</v>
      </c>
      <c r="F220" s="35" t="s">
        <v>85</v>
      </c>
      <c r="G220" s="35" t="s">
        <v>54</v>
      </c>
      <c r="H220" s="124">
        <f>H221</f>
        <v>0</v>
      </c>
      <c r="I220" s="124">
        <f>I221</f>
        <v>0</v>
      </c>
    </row>
    <row r="221" spans="1:9" ht="39" customHeight="1" hidden="1">
      <c r="A221" s="62"/>
      <c r="B221" s="39" t="s">
        <v>516</v>
      </c>
      <c r="C221" s="36"/>
      <c r="D221" s="36" t="s">
        <v>24</v>
      </c>
      <c r="E221" s="35" t="s">
        <v>94</v>
      </c>
      <c r="F221" s="35" t="s">
        <v>87</v>
      </c>
      <c r="G221" s="35" t="s">
        <v>54</v>
      </c>
      <c r="H221" s="124">
        <f>H225+H222</f>
        <v>0</v>
      </c>
      <c r="I221" s="124">
        <f>I225+I222</f>
        <v>0</v>
      </c>
    </row>
    <row r="222" spans="1:9" ht="41.25" customHeight="1" hidden="1">
      <c r="A222" s="12"/>
      <c r="B222" s="63" t="s">
        <v>517</v>
      </c>
      <c r="C222" s="35"/>
      <c r="D222" s="35" t="s">
        <v>24</v>
      </c>
      <c r="E222" s="35" t="s">
        <v>94</v>
      </c>
      <c r="F222" s="35" t="s">
        <v>96</v>
      </c>
      <c r="G222" s="14"/>
      <c r="H222" s="125">
        <f>H224</f>
        <v>0</v>
      </c>
      <c r="I222" s="125">
        <f>I224</f>
        <v>0</v>
      </c>
    </row>
    <row r="223" spans="1:9" ht="25.5" hidden="1">
      <c r="A223" s="62"/>
      <c r="B223" s="64" t="s">
        <v>90</v>
      </c>
      <c r="C223" s="36"/>
      <c r="D223" s="36" t="s">
        <v>24</v>
      </c>
      <c r="E223" s="35" t="s">
        <v>94</v>
      </c>
      <c r="F223" s="35" t="s">
        <v>96</v>
      </c>
      <c r="G223" s="35" t="s">
        <v>97</v>
      </c>
      <c r="H223" s="125">
        <f>H224</f>
        <v>0</v>
      </c>
      <c r="I223" s="125">
        <f>I224</f>
        <v>0</v>
      </c>
    </row>
    <row r="224" spans="1:9" ht="12.75" hidden="1">
      <c r="A224" s="12"/>
      <c r="B224" s="63" t="s">
        <v>91</v>
      </c>
      <c r="C224" s="35"/>
      <c r="D224" s="35" t="s">
        <v>24</v>
      </c>
      <c r="E224" s="35" t="s">
        <v>94</v>
      </c>
      <c r="F224" s="35" t="s">
        <v>96</v>
      </c>
      <c r="G224" s="14">
        <v>410</v>
      </c>
      <c r="H224" s="125">
        <v>0</v>
      </c>
      <c r="I224" s="125">
        <v>0</v>
      </c>
    </row>
    <row r="225" spans="1:9" s="2" customFormat="1" ht="41.25" customHeight="1" hidden="1">
      <c r="A225" s="62"/>
      <c r="B225" s="39" t="s">
        <v>88</v>
      </c>
      <c r="C225" s="36"/>
      <c r="D225" s="36" t="s">
        <v>24</v>
      </c>
      <c r="E225" s="35" t="s">
        <v>94</v>
      </c>
      <c r="F225" s="35" t="s">
        <v>89</v>
      </c>
      <c r="G225" s="35"/>
      <c r="H225" s="125">
        <f>H226</f>
        <v>0</v>
      </c>
      <c r="I225" s="125">
        <f>I226</f>
        <v>0</v>
      </c>
    </row>
    <row r="226" spans="1:9" s="2" customFormat="1" ht="25.5" customHeight="1" hidden="1">
      <c r="A226" s="62"/>
      <c r="B226" s="64" t="s">
        <v>90</v>
      </c>
      <c r="C226" s="36"/>
      <c r="D226" s="36" t="s">
        <v>24</v>
      </c>
      <c r="E226" s="35" t="s">
        <v>94</v>
      </c>
      <c r="F226" s="35" t="s">
        <v>89</v>
      </c>
      <c r="G226" s="35" t="s">
        <v>97</v>
      </c>
      <c r="H226" s="125">
        <f>H227</f>
        <v>0</v>
      </c>
      <c r="I226" s="125">
        <f>I227</f>
        <v>0</v>
      </c>
    </row>
    <row r="227" spans="1:9" s="2" customFormat="1" ht="14.25" hidden="1">
      <c r="A227" s="62"/>
      <c r="B227" s="63" t="s">
        <v>91</v>
      </c>
      <c r="C227" s="32"/>
      <c r="D227" s="36" t="s">
        <v>24</v>
      </c>
      <c r="E227" s="35" t="s">
        <v>94</v>
      </c>
      <c r="F227" s="35" t="s">
        <v>89</v>
      </c>
      <c r="G227" s="35" t="s">
        <v>92</v>
      </c>
      <c r="H227" s="125">
        <v>0</v>
      </c>
      <c r="I227" s="125">
        <v>0</v>
      </c>
    </row>
    <row r="228" spans="1:9" ht="39" hidden="1">
      <c r="A228" s="62"/>
      <c r="B228" s="39" t="s">
        <v>98</v>
      </c>
      <c r="C228" s="36"/>
      <c r="D228" s="36" t="s">
        <v>24</v>
      </c>
      <c r="E228" s="35" t="s">
        <v>94</v>
      </c>
      <c r="F228" s="35" t="s">
        <v>99</v>
      </c>
      <c r="G228" s="32"/>
      <c r="H228" s="124">
        <f>H229</f>
        <v>0</v>
      </c>
      <c r="I228" s="124">
        <f>I229</f>
        <v>0</v>
      </c>
    </row>
    <row r="229" spans="1:9" ht="26.25" hidden="1">
      <c r="A229" s="62"/>
      <c r="B229" s="39" t="s">
        <v>100</v>
      </c>
      <c r="C229" s="36"/>
      <c r="D229" s="36" t="s">
        <v>24</v>
      </c>
      <c r="E229" s="35" t="s">
        <v>94</v>
      </c>
      <c r="F229" s="35" t="s">
        <v>101</v>
      </c>
      <c r="G229" s="32"/>
      <c r="H229" s="124">
        <f>H236+H230+H233</f>
        <v>0</v>
      </c>
      <c r="I229" s="124">
        <f>I236+I230+I233</f>
        <v>0</v>
      </c>
    </row>
    <row r="230" spans="1:9" ht="26.25" hidden="1">
      <c r="A230" s="62"/>
      <c r="B230" s="39" t="s">
        <v>102</v>
      </c>
      <c r="C230" s="36"/>
      <c r="D230" s="36" t="s">
        <v>24</v>
      </c>
      <c r="E230" s="35" t="s">
        <v>94</v>
      </c>
      <c r="F230" s="35" t="s">
        <v>363</v>
      </c>
      <c r="G230" s="32"/>
      <c r="H230" s="124">
        <f>H231</f>
        <v>0</v>
      </c>
      <c r="I230" s="124">
        <f>I231</f>
        <v>0</v>
      </c>
    </row>
    <row r="231" spans="1:9" ht="25.5" hidden="1">
      <c r="A231" s="62"/>
      <c r="B231" s="91" t="s">
        <v>105</v>
      </c>
      <c r="C231" s="36"/>
      <c r="D231" s="36" t="s">
        <v>24</v>
      </c>
      <c r="E231" s="35" t="s">
        <v>94</v>
      </c>
      <c r="F231" s="35" t="s">
        <v>363</v>
      </c>
      <c r="G231" s="35" t="s">
        <v>106</v>
      </c>
      <c r="H231" s="125">
        <f>H232</f>
        <v>0</v>
      </c>
      <c r="I231" s="125">
        <f>I232</f>
        <v>0</v>
      </c>
    </row>
    <row r="232" spans="1:9" ht="25.5" hidden="1">
      <c r="A232" s="62"/>
      <c r="B232" s="34" t="s">
        <v>107</v>
      </c>
      <c r="C232" s="36"/>
      <c r="D232" s="36" t="s">
        <v>24</v>
      </c>
      <c r="E232" s="35" t="s">
        <v>94</v>
      </c>
      <c r="F232" s="35" t="s">
        <v>363</v>
      </c>
      <c r="G232" s="36">
        <v>630</v>
      </c>
      <c r="H232" s="124">
        <v>0</v>
      </c>
      <c r="I232" s="124">
        <v>0</v>
      </c>
    </row>
    <row r="233" spans="1:9" ht="26.25" hidden="1">
      <c r="A233" s="62"/>
      <c r="B233" s="39" t="s">
        <v>365</v>
      </c>
      <c r="C233" s="36"/>
      <c r="D233" s="36" t="s">
        <v>24</v>
      </c>
      <c r="E233" s="35" t="s">
        <v>94</v>
      </c>
      <c r="F233" s="35" t="s">
        <v>364</v>
      </c>
      <c r="G233" s="32"/>
      <c r="H233" s="124">
        <f>H234</f>
        <v>0</v>
      </c>
      <c r="I233" s="124">
        <f>I234</f>
        <v>0</v>
      </c>
    </row>
    <row r="234" spans="1:9" ht="25.5" hidden="1">
      <c r="A234" s="62"/>
      <c r="B234" s="39" t="s">
        <v>76</v>
      </c>
      <c r="C234" s="36"/>
      <c r="D234" s="36" t="s">
        <v>24</v>
      </c>
      <c r="E234" s="35" t="s">
        <v>94</v>
      </c>
      <c r="F234" s="35" t="s">
        <v>364</v>
      </c>
      <c r="G234" s="36">
        <v>200</v>
      </c>
      <c r="H234" s="124">
        <f>H235</f>
        <v>0</v>
      </c>
      <c r="I234" s="124">
        <f>I235</f>
        <v>0</v>
      </c>
    </row>
    <row r="235" spans="1:9" ht="25.5" hidden="1">
      <c r="A235" s="62"/>
      <c r="B235" s="34" t="s">
        <v>77</v>
      </c>
      <c r="C235" s="36"/>
      <c r="D235" s="36" t="s">
        <v>24</v>
      </c>
      <c r="E235" s="35" t="s">
        <v>94</v>
      </c>
      <c r="F235" s="35" t="s">
        <v>364</v>
      </c>
      <c r="G235" s="35" t="s">
        <v>78</v>
      </c>
      <c r="H235" s="125">
        <v>0</v>
      </c>
      <c r="I235" s="125">
        <v>0</v>
      </c>
    </row>
    <row r="236" spans="1:9" ht="26.25" hidden="1">
      <c r="A236" s="62"/>
      <c r="B236" s="39" t="s">
        <v>102</v>
      </c>
      <c r="C236" s="36"/>
      <c r="D236" s="36" t="s">
        <v>24</v>
      </c>
      <c r="E236" s="35" t="s">
        <v>94</v>
      </c>
      <c r="F236" s="35" t="s">
        <v>103</v>
      </c>
      <c r="G236" s="32"/>
      <c r="H236" s="124">
        <f>H238+H240</f>
        <v>0</v>
      </c>
      <c r="I236" s="124">
        <f>I238+I240</f>
        <v>0</v>
      </c>
    </row>
    <row r="237" spans="1:9" ht="25.5" hidden="1">
      <c r="A237" s="62"/>
      <c r="B237" s="39" t="s">
        <v>76</v>
      </c>
      <c r="C237" s="36"/>
      <c r="D237" s="36" t="s">
        <v>24</v>
      </c>
      <c r="E237" s="35" t="s">
        <v>94</v>
      </c>
      <c r="F237" s="35" t="s">
        <v>103</v>
      </c>
      <c r="G237" s="36">
        <v>200</v>
      </c>
      <c r="H237" s="124">
        <f>H238</f>
        <v>0</v>
      </c>
      <c r="I237" s="124">
        <f>I238</f>
        <v>0</v>
      </c>
    </row>
    <row r="238" spans="1:9" ht="25.5" hidden="1">
      <c r="A238" s="62"/>
      <c r="B238" s="34" t="s">
        <v>77</v>
      </c>
      <c r="C238" s="36"/>
      <c r="D238" s="36" t="s">
        <v>24</v>
      </c>
      <c r="E238" s="35" t="s">
        <v>94</v>
      </c>
      <c r="F238" s="35" t="s">
        <v>103</v>
      </c>
      <c r="G238" s="35" t="s">
        <v>78</v>
      </c>
      <c r="H238" s="125">
        <v>0</v>
      </c>
      <c r="I238" s="125">
        <v>0</v>
      </c>
    </row>
    <row r="239" spans="1:9" ht="25.5" hidden="1">
      <c r="A239" s="62"/>
      <c r="B239" s="91" t="s">
        <v>105</v>
      </c>
      <c r="C239" s="36"/>
      <c r="D239" s="36" t="s">
        <v>24</v>
      </c>
      <c r="E239" s="35" t="s">
        <v>94</v>
      </c>
      <c r="F239" s="35" t="s">
        <v>103</v>
      </c>
      <c r="G239" s="35" t="s">
        <v>106</v>
      </c>
      <c r="H239" s="125">
        <f>H240</f>
        <v>0</v>
      </c>
      <c r="I239" s="125">
        <f>I240</f>
        <v>0</v>
      </c>
    </row>
    <row r="240" spans="1:9" ht="25.5" hidden="1">
      <c r="A240" s="62"/>
      <c r="B240" s="34" t="s">
        <v>107</v>
      </c>
      <c r="C240" s="36"/>
      <c r="D240" s="36" t="s">
        <v>24</v>
      </c>
      <c r="E240" s="35" t="s">
        <v>94</v>
      </c>
      <c r="F240" s="35" t="s">
        <v>103</v>
      </c>
      <c r="G240" s="36">
        <v>630</v>
      </c>
      <c r="H240" s="124">
        <v>0</v>
      </c>
      <c r="I240" s="124">
        <v>0</v>
      </c>
    </row>
    <row r="241" spans="1:9" ht="25.5" hidden="1">
      <c r="A241" s="62"/>
      <c r="B241" s="39" t="s">
        <v>109</v>
      </c>
      <c r="C241" s="36"/>
      <c r="D241" s="36" t="s">
        <v>24</v>
      </c>
      <c r="E241" s="35" t="s">
        <v>94</v>
      </c>
      <c r="F241" s="35" t="s">
        <v>110</v>
      </c>
      <c r="G241" s="36"/>
      <c r="H241" s="124">
        <f aca="true" t="shared" si="13" ref="H241:I244">H242</f>
        <v>0</v>
      </c>
      <c r="I241" s="124">
        <f t="shared" si="13"/>
        <v>0</v>
      </c>
    </row>
    <row r="242" spans="1:9" ht="25.5" hidden="1">
      <c r="A242" s="62"/>
      <c r="B242" s="39" t="s">
        <v>111</v>
      </c>
      <c r="C242" s="36"/>
      <c r="D242" s="36" t="s">
        <v>24</v>
      </c>
      <c r="E242" s="35" t="s">
        <v>94</v>
      </c>
      <c r="F242" s="35" t="s">
        <v>112</v>
      </c>
      <c r="G242" s="36"/>
      <c r="H242" s="124">
        <f t="shared" si="13"/>
        <v>0</v>
      </c>
      <c r="I242" s="124">
        <f t="shared" si="13"/>
        <v>0</v>
      </c>
    </row>
    <row r="243" spans="1:9" ht="25.5" hidden="1">
      <c r="A243" s="62"/>
      <c r="B243" s="39" t="s">
        <v>115</v>
      </c>
      <c r="C243" s="36"/>
      <c r="D243" s="36" t="s">
        <v>24</v>
      </c>
      <c r="E243" s="35" t="s">
        <v>94</v>
      </c>
      <c r="F243" s="35" t="s">
        <v>116</v>
      </c>
      <c r="G243" s="36"/>
      <c r="H243" s="124">
        <f t="shared" si="13"/>
        <v>0</v>
      </c>
      <c r="I243" s="124">
        <f t="shared" si="13"/>
        <v>0</v>
      </c>
    </row>
    <row r="244" spans="1:9" ht="25.5" hidden="1">
      <c r="A244" s="62"/>
      <c r="B244" s="59" t="s">
        <v>76</v>
      </c>
      <c r="C244" s="36"/>
      <c r="D244" s="36" t="s">
        <v>24</v>
      </c>
      <c r="E244" s="35" t="s">
        <v>94</v>
      </c>
      <c r="F244" s="35" t="s">
        <v>116</v>
      </c>
      <c r="G244" s="36">
        <v>200</v>
      </c>
      <c r="H244" s="124">
        <f t="shared" si="13"/>
        <v>0</v>
      </c>
      <c r="I244" s="124">
        <f t="shared" si="13"/>
        <v>0</v>
      </c>
    </row>
    <row r="245" spans="1:9" ht="25.5" hidden="1">
      <c r="A245" s="62"/>
      <c r="B245" s="34" t="s">
        <v>77</v>
      </c>
      <c r="C245" s="36"/>
      <c r="D245" s="36" t="s">
        <v>24</v>
      </c>
      <c r="E245" s="35" t="s">
        <v>94</v>
      </c>
      <c r="F245" s="35" t="s">
        <v>116</v>
      </c>
      <c r="G245" s="35" t="s">
        <v>78</v>
      </c>
      <c r="H245" s="124">
        <v>0</v>
      </c>
      <c r="I245" s="124">
        <v>0</v>
      </c>
    </row>
    <row r="246" spans="1:9" ht="54" customHeight="1" hidden="1">
      <c r="A246" s="62"/>
      <c r="B246" s="47" t="s">
        <v>155</v>
      </c>
      <c r="C246" s="32"/>
      <c r="D246" s="32" t="s">
        <v>24</v>
      </c>
      <c r="E246" s="31" t="s">
        <v>94</v>
      </c>
      <c r="F246" s="44" t="s">
        <v>232</v>
      </c>
      <c r="G246" s="32"/>
      <c r="H246" s="157">
        <f aca="true" t="shared" si="14" ref="H246:I248">H247</f>
        <v>0</v>
      </c>
      <c r="I246" s="157">
        <f t="shared" si="14"/>
        <v>0</v>
      </c>
    </row>
    <row r="247" spans="1:9" ht="26.25" hidden="1">
      <c r="A247" s="62"/>
      <c r="B247" s="39" t="s">
        <v>241</v>
      </c>
      <c r="C247" s="36"/>
      <c r="D247" s="36" t="s">
        <v>24</v>
      </c>
      <c r="E247" s="35" t="s">
        <v>94</v>
      </c>
      <c r="F247" s="35" t="s">
        <v>242</v>
      </c>
      <c r="G247" s="32"/>
      <c r="H247" s="124">
        <f t="shared" si="14"/>
        <v>0</v>
      </c>
      <c r="I247" s="124">
        <f t="shared" si="14"/>
        <v>0</v>
      </c>
    </row>
    <row r="248" spans="1:9" ht="26.25" hidden="1">
      <c r="A248" s="62"/>
      <c r="B248" s="39" t="s">
        <v>243</v>
      </c>
      <c r="C248" s="36"/>
      <c r="D248" s="36" t="s">
        <v>24</v>
      </c>
      <c r="E248" s="35" t="s">
        <v>94</v>
      </c>
      <c r="F248" s="35" t="s">
        <v>244</v>
      </c>
      <c r="G248" s="32"/>
      <c r="H248" s="124">
        <f t="shared" si="14"/>
        <v>0</v>
      </c>
      <c r="I248" s="124">
        <f t="shared" si="14"/>
        <v>0</v>
      </c>
    </row>
    <row r="249" spans="1:9" ht="14.25" hidden="1">
      <c r="A249" s="62"/>
      <c r="B249" s="39" t="s">
        <v>245</v>
      </c>
      <c r="C249" s="36"/>
      <c r="D249" s="36" t="s">
        <v>24</v>
      </c>
      <c r="E249" s="35" t="s">
        <v>94</v>
      </c>
      <c r="F249" s="35" t="s">
        <v>246</v>
      </c>
      <c r="G249" s="35"/>
      <c r="H249" s="124">
        <f>H251</f>
        <v>0</v>
      </c>
      <c r="I249" s="124">
        <f>I251</f>
        <v>0</v>
      </c>
    </row>
    <row r="250" spans="1:9" ht="25.5" hidden="1">
      <c r="A250" s="62"/>
      <c r="B250" s="39" t="s">
        <v>76</v>
      </c>
      <c r="C250" s="36"/>
      <c r="D250" s="36" t="s">
        <v>24</v>
      </c>
      <c r="E250" s="35" t="s">
        <v>94</v>
      </c>
      <c r="F250" s="35" t="s">
        <v>246</v>
      </c>
      <c r="G250" s="35" t="s">
        <v>104</v>
      </c>
      <c r="H250" s="124">
        <f>H251</f>
        <v>0</v>
      </c>
      <c r="I250" s="124">
        <f>I251</f>
        <v>0</v>
      </c>
    </row>
    <row r="251" spans="1:9" ht="25.5" hidden="1">
      <c r="A251" s="62"/>
      <c r="B251" s="34" t="s">
        <v>77</v>
      </c>
      <c r="C251" s="36"/>
      <c r="D251" s="36" t="s">
        <v>24</v>
      </c>
      <c r="E251" s="35" t="s">
        <v>94</v>
      </c>
      <c r="F251" s="35" t="s">
        <v>246</v>
      </c>
      <c r="G251" s="35" t="s">
        <v>78</v>
      </c>
      <c r="H251" s="124">
        <v>0</v>
      </c>
      <c r="I251" s="124">
        <v>0</v>
      </c>
    </row>
    <row r="252" spans="1:9" ht="54">
      <c r="A252" s="49"/>
      <c r="B252" s="43" t="s">
        <v>320</v>
      </c>
      <c r="C252" s="50"/>
      <c r="D252" s="44" t="s">
        <v>24</v>
      </c>
      <c r="E252" s="31" t="s">
        <v>94</v>
      </c>
      <c r="F252" s="44" t="s">
        <v>321</v>
      </c>
      <c r="G252" s="32"/>
      <c r="H252" s="248">
        <f>H253</f>
        <v>1550</v>
      </c>
      <c r="I252" s="248">
        <f>I253</f>
        <v>1600</v>
      </c>
    </row>
    <row r="253" spans="1:9" ht="15">
      <c r="A253" s="49"/>
      <c r="B253" s="34" t="s">
        <v>272</v>
      </c>
      <c r="C253" s="50"/>
      <c r="D253" s="35" t="s">
        <v>24</v>
      </c>
      <c r="E253" s="35" t="s">
        <v>94</v>
      </c>
      <c r="F253" s="41" t="s">
        <v>322</v>
      </c>
      <c r="G253" s="32"/>
      <c r="H253" s="249">
        <f>H254</f>
        <v>1550</v>
      </c>
      <c r="I253" s="249">
        <f>I254</f>
        <v>1600</v>
      </c>
    </row>
    <row r="254" spans="1:9" ht="15">
      <c r="A254" s="49"/>
      <c r="B254" s="34" t="s">
        <v>272</v>
      </c>
      <c r="C254" s="50"/>
      <c r="D254" s="35" t="s">
        <v>24</v>
      </c>
      <c r="E254" s="35" t="s">
        <v>94</v>
      </c>
      <c r="F254" s="41" t="s">
        <v>323</v>
      </c>
      <c r="G254" s="32"/>
      <c r="H254" s="249">
        <f>H255+H258+H261+H264</f>
        <v>1550</v>
      </c>
      <c r="I254" s="249">
        <f>I255+I258+I261+I264</f>
        <v>1600</v>
      </c>
    </row>
    <row r="255" spans="1:9" ht="38.25" hidden="1">
      <c r="A255" s="33"/>
      <c r="B255" s="39" t="s">
        <v>88</v>
      </c>
      <c r="C255" s="36"/>
      <c r="D255" s="35" t="s">
        <v>24</v>
      </c>
      <c r="E255" s="35" t="s">
        <v>94</v>
      </c>
      <c r="F255" s="41" t="s">
        <v>550</v>
      </c>
      <c r="G255" s="36" t="s">
        <v>54</v>
      </c>
      <c r="H255" s="249">
        <f>H257</f>
        <v>0</v>
      </c>
      <c r="I255" s="249">
        <f>I257</f>
        <v>0</v>
      </c>
    </row>
    <row r="256" spans="1:9" ht="25.5" hidden="1">
      <c r="A256" s="33"/>
      <c r="B256" s="64" t="s">
        <v>90</v>
      </c>
      <c r="C256" s="36"/>
      <c r="D256" s="35" t="s">
        <v>24</v>
      </c>
      <c r="E256" s="35" t="s">
        <v>94</v>
      </c>
      <c r="F256" s="41" t="s">
        <v>550</v>
      </c>
      <c r="G256" s="36">
        <v>400</v>
      </c>
      <c r="H256" s="249">
        <f>H257</f>
        <v>0</v>
      </c>
      <c r="I256" s="249">
        <f>I257</f>
        <v>0</v>
      </c>
    </row>
    <row r="257" spans="1:9" ht="12.75" hidden="1">
      <c r="A257" s="33"/>
      <c r="B257" s="63" t="s">
        <v>91</v>
      </c>
      <c r="C257" s="36"/>
      <c r="D257" s="35" t="s">
        <v>24</v>
      </c>
      <c r="E257" s="35" t="s">
        <v>94</v>
      </c>
      <c r="F257" s="41" t="s">
        <v>550</v>
      </c>
      <c r="G257" s="36">
        <v>410</v>
      </c>
      <c r="H257" s="249">
        <v>0</v>
      </c>
      <c r="I257" s="249">
        <v>0</v>
      </c>
    </row>
    <row r="258" spans="1:9" ht="12.75">
      <c r="A258" s="33"/>
      <c r="B258" s="39" t="s">
        <v>245</v>
      </c>
      <c r="C258" s="36"/>
      <c r="D258" s="35" t="s">
        <v>24</v>
      </c>
      <c r="E258" s="35" t="s">
        <v>94</v>
      </c>
      <c r="F258" s="41" t="s">
        <v>539</v>
      </c>
      <c r="G258" s="36" t="s">
        <v>54</v>
      </c>
      <c r="H258" s="249">
        <f>H260</f>
        <v>750</v>
      </c>
      <c r="I258" s="249">
        <f>I260</f>
        <v>800</v>
      </c>
    </row>
    <row r="259" spans="1:9" ht="25.5">
      <c r="A259" s="33"/>
      <c r="B259" s="39" t="s">
        <v>76</v>
      </c>
      <c r="C259" s="36"/>
      <c r="D259" s="35" t="s">
        <v>24</v>
      </c>
      <c r="E259" s="35" t="s">
        <v>94</v>
      </c>
      <c r="F259" s="41" t="s">
        <v>539</v>
      </c>
      <c r="G259" s="36">
        <v>200</v>
      </c>
      <c r="H259" s="249">
        <f>H260</f>
        <v>750</v>
      </c>
      <c r="I259" s="249">
        <f>I260</f>
        <v>800</v>
      </c>
    </row>
    <row r="260" spans="1:9" ht="25.5">
      <c r="A260" s="33"/>
      <c r="B260" s="34" t="s">
        <v>77</v>
      </c>
      <c r="C260" s="36"/>
      <c r="D260" s="35" t="s">
        <v>24</v>
      </c>
      <c r="E260" s="35" t="s">
        <v>94</v>
      </c>
      <c r="F260" s="41" t="s">
        <v>539</v>
      </c>
      <c r="G260" s="36">
        <v>240</v>
      </c>
      <c r="H260" s="249">
        <v>750</v>
      </c>
      <c r="I260" s="249">
        <v>800</v>
      </c>
    </row>
    <row r="261" spans="1:9" ht="25.5">
      <c r="A261" s="33"/>
      <c r="B261" s="39" t="s">
        <v>102</v>
      </c>
      <c r="C261" s="36"/>
      <c r="D261" s="35" t="s">
        <v>24</v>
      </c>
      <c r="E261" s="35" t="s">
        <v>94</v>
      </c>
      <c r="F261" s="41" t="s">
        <v>540</v>
      </c>
      <c r="G261" s="36" t="s">
        <v>54</v>
      </c>
      <c r="H261" s="249">
        <f>H263</f>
        <v>800</v>
      </c>
      <c r="I261" s="249">
        <f>I263</f>
        <v>800</v>
      </c>
    </row>
    <row r="262" spans="1:9" ht="25.5">
      <c r="A262" s="33"/>
      <c r="B262" s="39" t="s">
        <v>76</v>
      </c>
      <c r="C262" s="36"/>
      <c r="D262" s="35" t="s">
        <v>24</v>
      </c>
      <c r="E262" s="35" t="s">
        <v>94</v>
      </c>
      <c r="F262" s="41" t="s">
        <v>540</v>
      </c>
      <c r="G262" s="36">
        <v>200</v>
      </c>
      <c r="H262" s="249">
        <f>H263</f>
        <v>800</v>
      </c>
      <c r="I262" s="249">
        <f>I263</f>
        <v>800</v>
      </c>
    </row>
    <row r="263" spans="1:9" ht="25.5">
      <c r="A263" s="33"/>
      <c r="B263" s="34" t="s">
        <v>77</v>
      </c>
      <c r="C263" s="36"/>
      <c r="D263" s="35" t="s">
        <v>24</v>
      </c>
      <c r="E263" s="35" t="s">
        <v>94</v>
      </c>
      <c r="F263" s="41" t="s">
        <v>540</v>
      </c>
      <c r="G263" s="36">
        <v>240</v>
      </c>
      <c r="H263" s="249">
        <v>800</v>
      </c>
      <c r="I263" s="249">
        <v>800</v>
      </c>
    </row>
    <row r="264" spans="1:9" ht="25.5" hidden="1">
      <c r="A264" s="33"/>
      <c r="B264" s="39" t="s">
        <v>115</v>
      </c>
      <c r="C264" s="36"/>
      <c r="D264" s="35" t="s">
        <v>24</v>
      </c>
      <c r="E264" s="35" t="s">
        <v>94</v>
      </c>
      <c r="F264" s="41" t="s">
        <v>541</v>
      </c>
      <c r="G264" s="36" t="s">
        <v>54</v>
      </c>
      <c r="H264" s="249">
        <f>H266</f>
        <v>0</v>
      </c>
      <c r="I264" s="249">
        <f>I266</f>
        <v>0</v>
      </c>
    </row>
    <row r="265" spans="1:9" ht="25.5" hidden="1">
      <c r="A265" s="33"/>
      <c r="B265" s="39" t="s">
        <v>76</v>
      </c>
      <c r="C265" s="36"/>
      <c r="D265" s="35" t="s">
        <v>24</v>
      </c>
      <c r="E265" s="35" t="s">
        <v>94</v>
      </c>
      <c r="F265" s="41" t="s">
        <v>541</v>
      </c>
      <c r="G265" s="36">
        <v>200</v>
      </c>
      <c r="H265" s="249">
        <f>H266</f>
        <v>0</v>
      </c>
      <c r="I265" s="249">
        <f>I266</f>
        <v>0</v>
      </c>
    </row>
    <row r="266" spans="1:9" ht="25.5" hidden="1">
      <c r="A266" s="33"/>
      <c r="B266" s="34" t="s">
        <v>77</v>
      </c>
      <c r="C266" s="36"/>
      <c r="D266" s="35" t="s">
        <v>24</v>
      </c>
      <c r="E266" s="35" t="s">
        <v>94</v>
      </c>
      <c r="F266" s="41" t="s">
        <v>541</v>
      </c>
      <c r="G266" s="36">
        <v>240</v>
      </c>
      <c r="H266" s="249">
        <f>2000-2000</f>
        <v>0</v>
      </c>
      <c r="I266" s="249">
        <f>2000-2000</f>
        <v>0</v>
      </c>
    </row>
    <row r="267" spans="1:9" ht="12.75">
      <c r="A267" s="25"/>
      <c r="B267" s="26" t="s">
        <v>199</v>
      </c>
      <c r="C267" s="28"/>
      <c r="D267" s="28" t="s">
        <v>24</v>
      </c>
      <c r="E267" s="27" t="s">
        <v>200</v>
      </c>
      <c r="F267" s="28"/>
      <c r="G267" s="28"/>
      <c r="H267" s="252">
        <f>H268+H319+H324</f>
        <v>26835</v>
      </c>
      <c r="I267" s="252">
        <f>I268+I319+I324</f>
        <v>20890</v>
      </c>
    </row>
    <row r="268" spans="1:9" ht="81">
      <c r="A268" s="54"/>
      <c r="B268" s="47" t="s">
        <v>582</v>
      </c>
      <c r="C268" s="32"/>
      <c r="D268" s="32" t="s">
        <v>24</v>
      </c>
      <c r="E268" s="31" t="s">
        <v>200</v>
      </c>
      <c r="F268" s="32" t="s">
        <v>192</v>
      </c>
      <c r="G268" s="31" t="s">
        <v>54</v>
      </c>
      <c r="H268" s="157">
        <f>H269+H292+H314</f>
        <v>7938</v>
      </c>
      <c r="I268" s="157">
        <f>I269+I292+I314</f>
        <v>0</v>
      </c>
    </row>
    <row r="269" spans="1:9" ht="25.5" hidden="1">
      <c r="A269" s="54"/>
      <c r="B269" s="39" t="s">
        <v>193</v>
      </c>
      <c r="C269" s="36"/>
      <c r="D269" s="36" t="s">
        <v>24</v>
      </c>
      <c r="E269" s="35" t="s">
        <v>200</v>
      </c>
      <c r="F269" s="36" t="s">
        <v>194</v>
      </c>
      <c r="G269" s="35" t="s">
        <v>54</v>
      </c>
      <c r="H269" s="124">
        <f>H270</f>
        <v>0</v>
      </c>
      <c r="I269" s="124">
        <f>I270</f>
        <v>0</v>
      </c>
    </row>
    <row r="270" spans="1:9" ht="12" customHeight="1" hidden="1">
      <c r="A270" s="54"/>
      <c r="B270" s="39" t="s">
        <v>195</v>
      </c>
      <c r="C270" s="36"/>
      <c r="D270" s="36" t="s">
        <v>24</v>
      </c>
      <c r="E270" s="35" t="s">
        <v>200</v>
      </c>
      <c r="F270" s="36" t="s">
        <v>196</v>
      </c>
      <c r="G270" s="35" t="s">
        <v>54</v>
      </c>
      <c r="H270" s="124">
        <f>H271+H289+H286+H274+H277+H280+H283</f>
        <v>0</v>
      </c>
      <c r="I270" s="124">
        <f>I271+I289+I286+I274+I277+I280+I283</f>
        <v>0</v>
      </c>
    </row>
    <row r="271" spans="1:9" s="5" customFormat="1" ht="39.75" customHeight="1" hidden="1">
      <c r="A271" s="33"/>
      <c r="B271" s="39" t="s">
        <v>197</v>
      </c>
      <c r="C271" s="36"/>
      <c r="D271" s="36" t="s">
        <v>24</v>
      </c>
      <c r="E271" s="35" t="s">
        <v>200</v>
      </c>
      <c r="F271" s="36" t="s">
        <v>198</v>
      </c>
      <c r="G271" s="35"/>
      <c r="H271" s="125">
        <f>H272</f>
        <v>0</v>
      </c>
      <c r="I271" s="125">
        <f>I272</f>
        <v>0</v>
      </c>
    </row>
    <row r="272" spans="1:9" s="5" customFormat="1" ht="28.5" customHeight="1" hidden="1">
      <c r="A272" s="33"/>
      <c r="B272" s="64" t="s">
        <v>90</v>
      </c>
      <c r="C272" s="36"/>
      <c r="D272" s="36" t="s">
        <v>24</v>
      </c>
      <c r="E272" s="35" t="s">
        <v>200</v>
      </c>
      <c r="F272" s="36" t="s">
        <v>198</v>
      </c>
      <c r="G272" s="35" t="s">
        <v>97</v>
      </c>
      <c r="H272" s="125">
        <f>H273</f>
        <v>0</v>
      </c>
      <c r="I272" s="125">
        <f>I273</f>
        <v>0</v>
      </c>
    </row>
    <row r="273" spans="1:9" s="5" customFormat="1" ht="14.25" hidden="1">
      <c r="A273" s="33"/>
      <c r="B273" s="63" t="s">
        <v>91</v>
      </c>
      <c r="C273" s="36"/>
      <c r="D273" s="36" t="s">
        <v>24</v>
      </c>
      <c r="E273" s="35" t="s">
        <v>200</v>
      </c>
      <c r="F273" s="36" t="s">
        <v>198</v>
      </c>
      <c r="G273" s="35" t="s">
        <v>92</v>
      </c>
      <c r="H273" s="125">
        <v>0</v>
      </c>
      <c r="I273" s="125">
        <v>0</v>
      </c>
    </row>
    <row r="274" spans="1:9" s="5" customFormat="1" ht="39.75" customHeight="1" hidden="1">
      <c r="A274" s="33"/>
      <c r="B274" s="39" t="s">
        <v>217</v>
      </c>
      <c r="C274" s="36"/>
      <c r="D274" s="36" t="s">
        <v>24</v>
      </c>
      <c r="E274" s="35" t="s">
        <v>200</v>
      </c>
      <c r="F274" s="36" t="s">
        <v>482</v>
      </c>
      <c r="G274" s="35"/>
      <c r="H274" s="125">
        <f>H276</f>
        <v>0</v>
      </c>
      <c r="I274" s="125">
        <f>I276</f>
        <v>0</v>
      </c>
    </row>
    <row r="275" spans="1:9" s="5" customFormat="1" ht="28.5" customHeight="1" hidden="1">
      <c r="A275" s="33"/>
      <c r="B275" s="39" t="s">
        <v>76</v>
      </c>
      <c r="C275" s="36"/>
      <c r="D275" s="36" t="s">
        <v>24</v>
      </c>
      <c r="E275" s="35" t="s">
        <v>200</v>
      </c>
      <c r="F275" s="36" t="s">
        <v>482</v>
      </c>
      <c r="G275" s="35" t="s">
        <v>104</v>
      </c>
      <c r="H275" s="125">
        <f>H276</f>
        <v>0</v>
      </c>
      <c r="I275" s="125">
        <f>I276</f>
        <v>0</v>
      </c>
    </row>
    <row r="276" spans="1:9" s="5" customFormat="1" ht="12.75" customHeight="1" hidden="1">
      <c r="A276" s="33"/>
      <c r="B276" s="34" t="s">
        <v>77</v>
      </c>
      <c r="C276" s="36"/>
      <c r="D276" s="36" t="s">
        <v>24</v>
      </c>
      <c r="E276" s="35" t="s">
        <v>200</v>
      </c>
      <c r="F276" s="36" t="s">
        <v>482</v>
      </c>
      <c r="G276" s="35" t="s">
        <v>78</v>
      </c>
      <c r="H276" s="125">
        <v>0</v>
      </c>
      <c r="I276" s="125">
        <v>0</v>
      </c>
    </row>
    <row r="277" spans="1:9" s="5" customFormat="1" ht="27.75" customHeight="1" hidden="1">
      <c r="A277" s="33"/>
      <c r="B277" s="39" t="s">
        <v>203</v>
      </c>
      <c r="C277" s="36"/>
      <c r="D277" s="36" t="s">
        <v>24</v>
      </c>
      <c r="E277" s="35" t="s">
        <v>200</v>
      </c>
      <c r="F277" s="36" t="s">
        <v>204</v>
      </c>
      <c r="G277" s="35"/>
      <c r="H277" s="125">
        <f>H279</f>
        <v>0</v>
      </c>
      <c r="I277" s="125">
        <f>I279</f>
        <v>0</v>
      </c>
    </row>
    <row r="278" spans="1:9" s="5" customFormat="1" ht="12.75" customHeight="1" hidden="1">
      <c r="A278" s="33"/>
      <c r="B278" s="39" t="s">
        <v>76</v>
      </c>
      <c r="C278" s="36"/>
      <c r="D278" s="36" t="s">
        <v>24</v>
      </c>
      <c r="E278" s="35" t="s">
        <v>200</v>
      </c>
      <c r="F278" s="36" t="s">
        <v>204</v>
      </c>
      <c r="G278" s="35" t="s">
        <v>104</v>
      </c>
      <c r="H278" s="125">
        <f>H279</f>
        <v>0</v>
      </c>
      <c r="I278" s="125">
        <f>I279</f>
        <v>0</v>
      </c>
    </row>
    <row r="279" spans="1:9" s="5" customFormat="1" ht="36.75" customHeight="1" hidden="1">
      <c r="A279" s="33"/>
      <c r="B279" s="34" t="s">
        <v>77</v>
      </c>
      <c r="C279" s="36"/>
      <c r="D279" s="36" t="s">
        <v>24</v>
      </c>
      <c r="E279" s="35" t="s">
        <v>200</v>
      </c>
      <c r="F279" s="36" t="s">
        <v>204</v>
      </c>
      <c r="G279" s="35" t="s">
        <v>78</v>
      </c>
      <c r="H279" s="125">
        <v>0</v>
      </c>
      <c r="I279" s="125">
        <v>0</v>
      </c>
    </row>
    <row r="280" spans="1:9" s="5" customFormat="1" ht="25.5" customHeight="1" hidden="1">
      <c r="A280" s="33"/>
      <c r="B280" s="65" t="s">
        <v>450</v>
      </c>
      <c r="C280" s="36"/>
      <c r="D280" s="36" t="s">
        <v>24</v>
      </c>
      <c r="E280" s="35" t="s">
        <v>200</v>
      </c>
      <c r="F280" s="36" t="s">
        <v>480</v>
      </c>
      <c r="G280" s="35"/>
      <c r="H280" s="125">
        <f>H281</f>
        <v>0</v>
      </c>
      <c r="I280" s="125">
        <f>I281</f>
        <v>0</v>
      </c>
    </row>
    <row r="281" spans="1:9" s="5" customFormat="1" ht="25.5" customHeight="1" hidden="1">
      <c r="A281" s="33"/>
      <c r="B281" s="65" t="s">
        <v>127</v>
      </c>
      <c r="C281" s="36"/>
      <c r="D281" s="36" t="s">
        <v>24</v>
      </c>
      <c r="E281" s="35" t="s">
        <v>200</v>
      </c>
      <c r="F281" s="36" t="s">
        <v>480</v>
      </c>
      <c r="G281" s="35" t="s">
        <v>128</v>
      </c>
      <c r="H281" s="125">
        <f>H282</f>
        <v>0</v>
      </c>
      <c r="I281" s="125">
        <f>I282</f>
        <v>0</v>
      </c>
    </row>
    <row r="282" spans="1:9" s="5" customFormat="1" ht="25.5" customHeight="1" hidden="1">
      <c r="A282" s="33"/>
      <c r="B282" s="65" t="s">
        <v>25</v>
      </c>
      <c r="C282" s="36"/>
      <c r="D282" s="36" t="s">
        <v>24</v>
      </c>
      <c r="E282" s="35" t="s">
        <v>200</v>
      </c>
      <c r="F282" s="36" t="s">
        <v>480</v>
      </c>
      <c r="G282" s="35" t="s">
        <v>26</v>
      </c>
      <c r="H282" s="125">
        <v>0</v>
      </c>
      <c r="I282" s="125">
        <v>0</v>
      </c>
    </row>
    <row r="283" spans="1:9" s="5" customFormat="1" ht="51" hidden="1">
      <c r="A283" s="33"/>
      <c r="B283" s="39" t="s">
        <v>197</v>
      </c>
      <c r="C283" s="36"/>
      <c r="D283" s="36" t="s">
        <v>24</v>
      </c>
      <c r="E283" s="35" t="s">
        <v>200</v>
      </c>
      <c r="F283" s="36" t="s">
        <v>481</v>
      </c>
      <c r="G283" s="35"/>
      <c r="H283" s="125">
        <f>H285</f>
        <v>0</v>
      </c>
      <c r="I283" s="125">
        <f>I285</f>
        <v>0</v>
      </c>
    </row>
    <row r="284" spans="1:9" s="5" customFormat="1" ht="25.5" hidden="1">
      <c r="A284" s="33"/>
      <c r="B284" s="64" t="s">
        <v>90</v>
      </c>
      <c r="C284" s="36"/>
      <c r="D284" s="36" t="s">
        <v>24</v>
      </c>
      <c r="E284" s="35" t="s">
        <v>200</v>
      </c>
      <c r="F284" s="36" t="s">
        <v>481</v>
      </c>
      <c r="G284" s="35" t="s">
        <v>97</v>
      </c>
      <c r="H284" s="125">
        <f>H285</f>
        <v>0</v>
      </c>
      <c r="I284" s="125">
        <f>I285</f>
        <v>0</v>
      </c>
    </row>
    <row r="285" spans="1:9" s="5" customFormat="1" ht="14.25" hidden="1">
      <c r="A285" s="33"/>
      <c r="B285" s="63" t="s">
        <v>91</v>
      </c>
      <c r="C285" s="36"/>
      <c r="D285" s="36" t="s">
        <v>24</v>
      </c>
      <c r="E285" s="35" t="s">
        <v>200</v>
      </c>
      <c r="F285" s="36" t="s">
        <v>481</v>
      </c>
      <c r="G285" s="35" t="s">
        <v>92</v>
      </c>
      <c r="H285" s="125">
        <v>0</v>
      </c>
      <c r="I285" s="125">
        <v>0</v>
      </c>
    </row>
    <row r="286" spans="1:9" s="5" customFormat="1" ht="25.5" hidden="1">
      <c r="A286" s="33"/>
      <c r="B286" s="65" t="s">
        <v>450</v>
      </c>
      <c r="C286" s="36"/>
      <c r="D286" s="36" t="s">
        <v>24</v>
      </c>
      <c r="E286" s="35" t="s">
        <v>200</v>
      </c>
      <c r="F286" s="36" t="s">
        <v>449</v>
      </c>
      <c r="G286" s="35"/>
      <c r="H286" s="125">
        <f>H287</f>
        <v>0</v>
      </c>
      <c r="I286" s="125">
        <f>I287</f>
        <v>0</v>
      </c>
    </row>
    <row r="287" spans="1:9" s="5" customFormat="1" ht="14.25" hidden="1">
      <c r="A287" s="33"/>
      <c r="B287" s="65" t="s">
        <v>127</v>
      </c>
      <c r="C287" s="36"/>
      <c r="D287" s="36" t="s">
        <v>24</v>
      </c>
      <c r="E287" s="35" t="s">
        <v>200</v>
      </c>
      <c r="F287" s="36" t="s">
        <v>449</v>
      </c>
      <c r="G287" s="35" t="s">
        <v>128</v>
      </c>
      <c r="H287" s="125">
        <f>H288</f>
        <v>0</v>
      </c>
      <c r="I287" s="125">
        <f>I288</f>
        <v>0</v>
      </c>
    </row>
    <row r="288" spans="1:9" s="5" customFormat="1" ht="38.25" hidden="1">
      <c r="A288" s="33"/>
      <c r="B288" s="65" t="s">
        <v>25</v>
      </c>
      <c r="C288" s="36"/>
      <c r="D288" s="36" t="s">
        <v>24</v>
      </c>
      <c r="E288" s="35" t="s">
        <v>200</v>
      </c>
      <c r="F288" s="36" t="s">
        <v>449</v>
      </c>
      <c r="G288" s="35" t="s">
        <v>26</v>
      </c>
      <c r="H288" s="125">
        <v>0</v>
      </c>
      <c r="I288" s="125">
        <v>0</v>
      </c>
    </row>
    <row r="289" spans="1:9" s="5" customFormat="1" ht="39" customHeight="1" hidden="1">
      <c r="A289" s="33"/>
      <c r="B289" s="39" t="s">
        <v>197</v>
      </c>
      <c r="C289" s="36"/>
      <c r="D289" s="36" t="s">
        <v>24</v>
      </c>
      <c r="E289" s="35" t="s">
        <v>200</v>
      </c>
      <c r="F289" s="36" t="s">
        <v>201</v>
      </c>
      <c r="G289" s="35"/>
      <c r="H289" s="125">
        <f>H291</f>
        <v>0</v>
      </c>
      <c r="I289" s="125">
        <f>I291</f>
        <v>0</v>
      </c>
    </row>
    <row r="290" spans="1:9" s="5" customFormat="1" ht="25.5" hidden="1">
      <c r="A290" s="33"/>
      <c r="B290" s="64" t="s">
        <v>90</v>
      </c>
      <c r="C290" s="36"/>
      <c r="D290" s="36" t="s">
        <v>24</v>
      </c>
      <c r="E290" s="35" t="s">
        <v>200</v>
      </c>
      <c r="F290" s="36" t="s">
        <v>201</v>
      </c>
      <c r="G290" s="35" t="s">
        <v>97</v>
      </c>
      <c r="H290" s="125">
        <f>H291</f>
        <v>0</v>
      </c>
      <c r="I290" s="125">
        <f>I291</f>
        <v>0</v>
      </c>
    </row>
    <row r="291" spans="1:9" s="5" customFormat="1" ht="14.25" hidden="1">
      <c r="A291" s="33"/>
      <c r="B291" s="63" t="s">
        <v>91</v>
      </c>
      <c r="C291" s="36"/>
      <c r="D291" s="36" t="s">
        <v>24</v>
      </c>
      <c r="E291" s="35" t="s">
        <v>200</v>
      </c>
      <c r="F291" s="36" t="s">
        <v>201</v>
      </c>
      <c r="G291" s="35" t="s">
        <v>92</v>
      </c>
      <c r="H291" s="125">
        <v>0</v>
      </c>
      <c r="I291" s="125">
        <v>0</v>
      </c>
    </row>
    <row r="292" spans="1:9" ht="25.5">
      <c r="A292" s="33"/>
      <c r="B292" s="39" t="s">
        <v>205</v>
      </c>
      <c r="C292" s="36"/>
      <c r="D292" s="36" t="s">
        <v>24</v>
      </c>
      <c r="E292" s="35" t="s">
        <v>200</v>
      </c>
      <c r="F292" s="36" t="s">
        <v>206</v>
      </c>
      <c r="G292" s="35"/>
      <c r="H292" s="124">
        <f>H293</f>
        <v>7938</v>
      </c>
      <c r="I292" s="124">
        <f>I293</f>
        <v>0</v>
      </c>
    </row>
    <row r="293" spans="1:9" ht="12.75">
      <c r="A293" s="54"/>
      <c r="B293" s="39" t="s">
        <v>207</v>
      </c>
      <c r="C293" s="36"/>
      <c r="D293" s="36" t="s">
        <v>24</v>
      </c>
      <c r="E293" s="35" t="s">
        <v>200</v>
      </c>
      <c r="F293" s="36" t="s">
        <v>208</v>
      </c>
      <c r="G293" s="35" t="s">
        <v>54</v>
      </c>
      <c r="H293" s="124">
        <f>H299+H294+H305+H308+H311+H302</f>
        <v>7938</v>
      </c>
      <c r="I293" s="124">
        <f>I299+I294+I305+I308+I311+I302</f>
        <v>0</v>
      </c>
    </row>
    <row r="294" spans="1:9" ht="25.5" hidden="1">
      <c r="A294" s="54"/>
      <c r="B294" s="34" t="s">
        <v>209</v>
      </c>
      <c r="C294" s="36"/>
      <c r="D294" s="36" t="s">
        <v>24</v>
      </c>
      <c r="E294" s="35" t="s">
        <v>200</v>
      </c>
      <c r="F294" s="36" t="s">
        <v>27</v>
      </c>
      <c r="G294" s="35"/>
      <c r="H294" s="124">
        <f>H296+H298</f>
        <v>0</v>
      </c>
      <c r="I294" s="124">
        <f>I296+I298</f>
        <v>0</v>
      </c>
    </row>
    <row r="295" spans="1:9" ht="25.5" hidden="1">
      <c r="A295" s="54"/>
      <c r="B295" s="34" t="s">
        <v>76</v>
      </c>
      <c r="C295" s="36"/>
      <c r="D295" s="36" t="s">
        <v>24</v>
      </c>
      <c r="E295" s="35" t="s">
        <v>200</v>
      </c>
      <c r="F295" s="36" t="s">
        <v>210</v>
      </c>
      <c r="G295" s="35" t="s">
        <v>104</v>
      </c>
      <c r="H295" s="124">
        <f>H296</f>
        <v>0</v>
      </c>
      <c r="I295" s="124">
        <f>I296</f>
        <v>0</v>
      </c>
    </row>
    <row r="296" spans="1:9" ht="25.5" hidden="1">
      <c r="A296" s="54"/>
      <c r="B296" s="39" t="s">
        <v>77</v>
      </c>
      <c r="C296" s="36"/>
      <c r="D296" s="36" t="s">
        <v>24</v>
      </c>
      <c r="E296" s="35" t="s">
        <v>200</v>
      </c>
      <c r="F296" s="36" t="s">
        <v>210</v>
      </c>
      <c r="G296" s="35" t="s">
        <v>78</v>
      </c>
      <c r="H296" s="124">
        <v>0</v>
      </c>
      <c r="I296" s="124">
        <v>0</v>
      </c>
    </row>
    <row r="297" spans="1:9" ht="25.5" hidden="1">
      <c r="A297" s="54"/>
      <c r="B297" s="64" t="s">
        <v>90</v>
      </c>
      <c r="C297" s="36"/>
      <c r="D297" s="36" t="s">
        <v>24</v>
      </c>
      <c r="E297" s="35" t="s">
        <v>200</v>
      </c>
      <c r="F297" s="36" t="s">
        <v>210</v>
      </c>
      <c r="G297" s="35" t="s">
        <v>97</v>
      </c>
      <c r="H297" s="124">
        <f>H298</f>
        <v>0</v>
      </c>
      <c r="I297" s="124">
        <f>I298</f>
        <v>0</v>
      </c>
    </row>
    <row r="298" spans="1:9" ht="12.75" hidden="1">
      <c r="A298" s="54"/>
      <c r="B298" s="63" t="s">
        <v>91</v>
      </c>
      <c r="C298" s="36"/>
      <c r="D298" s="36" t="s">
        <v>24</v>
      </c>
      <c r="E298" s="35" t="s">
        <v>200</v>
      </c>
      <c r="F298" s="36" t="s">
        <v>210</v>
      </c>
      <c r="G298" s="35" t="s">
        <v>92</v>
      </c>
      <c r="H298" s="124">
        <v>0</v>
      </c>
      <c r="I298" s="124">
        <v>0</v>
      </c>
    </row>
    <row r="299" spans="1:9" ht="38.25" hidden="1">
      <c r="A299" s="33"/>
      <c r="B299" s="66" t="s">
        <v>211</v>
      </c>
      <c r="C299" s="36"/>
      <c r="D299" s="36" t="s">
        <v>24</v>
      </c>
      <c r="E299" s="35" t="s">
        <v>200</v>
      </c>
      <c r="F299" s="36" t="s">
        <v>212</v>
      </c>
      <c r="G299" s="35"/>
      <c r="H299" s="124">
        <f>H301</f>
        <v>0</v>
      </c>
      <c r="I299" s="124">
        <f>I301</f>
        <v>0</v>
      </c>
    </row>
    <row r="300" spans="1:9" ht="25.5" hidden="1">
      <c r="A300" s="33"/>
      <c r="B300" s="66" t="s">
        <v>76</v>
      </c>
      <c r="C300" s="36"/>
      <c r="D300" s="36" t="s">
        <v>24</v>
      </c>
      <c r="E300" s="35" t="s">
        <v>200</v>
      </c>
      <c r="F300" s="36" t="s">
        <v>212</v>
      </c>
      <c r="G300" s="35" t="s">
        <v>104</v>
      </c>
      <c r="H300" s="124">
        <f>H301</f>
        <v>0</v>
      </c>
      <c r="I300" s="124">
        <f>I301</f>
        <v>0</v>
      </c>
    </row>
    <row r="301" spans="1:9" ht="25.5" hidden="1">
      <c r="A301" s="33"/>
      <c r="B301" s="34" t="s">
        <v>77</v>
      </c>
      <c r="C301" s="36"/>
      <c r="D301" s="36" t="s">
        <v>24</v>
      </c>
      <c r="E301" s="35" t="s">
        <v>200</v>
      </c>
      <c r="F301" s="36" t="s">
        <v>212</v>
      </c>
      <c r="G301" s="35" t="s">
        <v>78</v>
      </c>
      <c r="H301" s="125">
        <v>0</v>
      </c>
      <c r="I301" s="125">
        <v>0</v>
      </c>
    </row>
    <row r="302" spans="1:9" ht="38.25">
      <c r="A302" s="54"/>
      <c r="B302" s="34" t="s">
        <v>494</v>
      </c>
      <c r="C302" s="36"/>
      <c r="D302" s="36" t="s">
        <v>24</v>
      </c>
      <c r="E302" s="35" t="s">
        <v>200</v>
      </c>
      <c r="F302" s="36" t="s">
        <v>493</v>
      </c>
      <c r="G302" s="35"/>
      <c r="H302" s="124">
        <f>H303</f>
        <v>7700</v>
      </c>
      <c r="I302" s="124">
        <f>I303</f>
        <v>0</v>
      </c>
    </row>
    <row r="303" spans="1:9" ht="25.5">
      <c r="A303" s="54"/>
      <c r="B303" s="65" t="s">
        <v>90</v>
      </c>
      <c r="C303" s="36"/>
      <c r="D303" s="36" t="s">
        <v>24</v>
      </c>
      <c r="E303" s="35" t="s">
        <v>200</v>
      </c>
      <c r="F303" s="36" t="s">
        <v>493</v>
      </c>
      <c r="G303" s="35" t="s">
        <v>97</v>
      </c>
      <c r="H303" s="124">
        <f>H304</f>
        <v>7700</v>
      </c>
      <c r="I303" s="124">
        <f>I304</f>
        <v>0</v>
      </c>
    </row>
    <row r="304" spans="1:9" ht="12.75">
      <c r="A304" s="54"/>
      <c r="B304" s="65" t="s">
        <v>91</v>
      </c>
      <c r="C304" s="36"/>
      <c r="D304" s="36" t="s">
        <v>24</v>
      </c>
      <c r="E304" s="35" t="s">
        <v>200</v>
      </c>
      <c r="F304" s="36" t="s">
        <v>493</v>
      </c>
      <c r="G304" s="35" t="s">
        <v>92</v>
      </c>
      <c r="H304" s="124">
        <f>4000+2000+1700</f>
        <v>7700</v>
      </c>
      <c r="I304" s="124">
        <v>0</v>
      </c>
    </row>
    <row r="305" spans="1:9" ht="25.5" customHeight="1" hidden="1">
      <c r="A305" s="33"/>
      <c r="B305" s="34" t="s">
        <v>453</v>
      </c>
      <c r="C305" s="36"/>
      <c r="D305" s="36" t="s">
        <v>24</v>
      </c>
      <c r="E305" s="35" t="s">
        <v>200</v>
      </c>
      <c r="F305" s="36" t="s">
        <v>457</v>
      </c>
      <c r="G305" s="35"/>
      <c r="H305" s="124">
        <f>H306</f>
        <v>0</v>
      </c>
      <c r="I305" s="124">
        <f>I306</f>
        <v>0</v>
      </c>
    </row>
    <row r="306" spans="1:9" ht="25.5" customHeight="1" hidden="1">
      <c r="A306" s="33"/>
      <c r="B306" s="59" t="s">
        <v>76</v>
      </c>
      <c r="C306" s="36"/>
      <c r="D306" s="36" t="s">
        <v>24</v>
      </c>
      <c r="E306" s="35" t="s">
        <v>200</v>
      </c>
      <c r="F306" s="36" t="s">
        <v>457</v>
      </c>
      <c r="G306" s="35" t="s">
        <v>104</v>
      </c>
      <c r="H306" s="125">
        <f>H307</f>
        <v>0</v>
      </c>
      <c r="I306" s="125">
        <f>I307</f>
        <v>0</v>
      </c>
    </row>
    <row r="307" spans="1:9" ht="25.5" hidden="1">
      <c r="A307" s="33"/>
      <c r="B307" s="34" t="s">
        <v>77</v>
      </c>
      <c r="C307" s="36"/>
      <c r="D307" s="36" t="s">
        <v>24</v>
      </c>
      <c r="E307" s="35" t="s">
        <v>200</v>
      </c>
      <c r="F307" s="36" t="s">
        <v>457</v>
      </c>
      <c r="G307" s="35" t="s">
        <v>78</v>
      </c>
      <c r="H307" s="125">
        <v>0</v>
      </c>
      <c r="I307" s="125">
        <v>0</v>
      </c>
    </row>
    <row r="308" spans="1:9" ht="41.25" customHeight="1">
      <c r="A308" s="54"/>
      <c r="B308" s="34" t="s">
        <v>209</v>
      </c>
      <c r="C308" s="36"/>
      <c r="D308" s="36" t="s">
        <v>24</v>
      </c>
      <c r="E308" s="35" t="s">
        <v>200</v>
      </c>
      <c r="F308" s="36" t="s">
        <v>451</v>
      </c>
      <c r="G308" s="35"/>
      <c r="H308" s="124">
        <f>H309</f>
        <v>238</v>
      </c>
      <c r="I308" s="124">
        <f>I309</f>
        <v>0</v>
      </c>
    </row>
    <row r="309" spans="1:9" ht="25.5">
      <c r="A309" s="54"/>
      <c r="B309" s="65" t="s">
        <v>90</v>
      </c>
      <c r="C309" s="36"/>
      <c r="D309" s="36" t="s">
        <v>24</v>
      </c>
      <c r="E309" s="35" t="s">
        <v>200</v>
      </c>
      <c r="F309" s="36" t="s">
        <v>451</v>
      </c>
      <c r="G309" s="35" t="s">
        <v>97</v>
      </c>
      <c r="H309" s="124">
        <f>H310</f>
        <v>238</v>
      </c>
      <c r="I309" s="124">
        <f>I310</f>
        <v>0</v>
      </c>
    </row>
    <row r="310" spans="1:9" ht="12.75">
      <c r="A310" s="54"/>
      <c r="B310" s="65" t="s">
        <v>91</v>
      </c>
      <c r="C310" s="36"/>
      <c r="D310" s="36" t="s">
        <v>24</v>
      </c>
      <c r="E310" s="35" t="s">
        <v>200</v>
      </c>
      <c r="F310" s="36" t="s">
        <v>451</v>
      </c>
      <c r="G310" s="35" t="s">
        <v>92</v>
      </c>
      <c r="H310" s="124">
        <f>123+62+53</f>
        <v>238</v>
      </c>
      <c r="I310" s="124">
        <v>0</v>
      </c>
    </row>
    <row r="311" spans="1:9" ht="38.25" hidden="1">
      <c r="A311" s="54"/>
      <c r="B311" s="34" t="s">
        <v>453</v>
      </c>
      <c r="C311" s="36"/>
      <c r="D311" s="36" t="s">
        <v>24</v>
      </c>
      <c r="E311" s="35" t="s">
        <v>200</v>
      </c>
      <c r="F311" s="36" t="s">
        <v>452</v>
      </c>
      <c r="G311" s="35"/>
      <c r="H311" s="124">
        <f>H312</f>
        <v>0</v>
      </c>
      <c r="I311" s="124">
        <f>I312</f>
        <v>0</v>
      </c>
    </row>
    <row r="312" spans="1:9" ht="25.5" hidden="1">
      <c r="A312" s="54"/>
      <c r="B312" s="59" t="s">
        <v>76</v>
      </c>
      <c r="C312" s="36"/>
      <c r="D312" s="36" t="s">
        <v>24</v>
      </c>
      <c r="E312" s="35" t="s">
        <v>200</v>
      </c>
      <c r="F312" s="36" t="s">
        <v>452</v>
      </c>
      <c r="G312" s="35" t="s">
        <v>104</v>
      </c>
      <c r="H312" s="124">
        <f>H313</f>
        <v>0</v>
      </c>
      <c r="I312" s="124">
        <f>I313</f>
        <v>0</v>
      </c>
    </row>
    <row r="313" spans="1:9" ht="25.5" hidden="1">
      <c r="A313" s="54"/>
      <c r="B313" s="34" t="s">
        <v>77</v>
      </c>
      <c r="C313" s="36"/>
      <c r="D313" s="36" t="s">
        <v>24</v>
      </c>
      <c r="E313" s="35" t="s">
        <v>200</v>
      </c>
      <c r="F313" s="36" t="s">
        <v>452</v>
      </c>
      <c r="G313" s="35" t="s">
        <v>78</v>
      </c>
      <c r="H313" s="124">
        <v>0</v>
      </c>
      <c r="I313" s="124">
        <v>0</v>
      </c>
    </row>
    <row r="314" spans="1:9" ht="25.5" customHeight="1" hidden="1">
      <c r="A314" s="33"/>
      <c r="B314" s="39" t="s">
        <v>501</v>
      </c>
      <c r="C314" s="36"/>
      <c r="D314" s="36" t="s">
        <v>24</v>
      </c>
      <c r="E314" s="35" t="s">
        <v>200</v>
      </c>
      <c r="F314" s="36" t="s">
        <v>506</v>
      </c>
      <c r="G314" s="35"/>
      <c r="H314" s="125">
        <f aca="true" t="shared" si="15" ref="H314:I317">H315</f>
        <v>0</v>
      </c>
      <c r="I314" s="125">
        <f t="shared" si="15"/>
        <v>0</v>
      </c>
    </row>
    <row r="315" spans="1:9" ht="12.75" hidden="1">
      <c r="A315" s="54"/>
      <c r="B315" s="39" t="s">
        <v>502</v>
      </c>
      <c r="C315" s="36"/>
      <c r="D315" s="36" t="s">
        <v>24</v>
      </c>
      <c r="E315" s="35" t="s">
        <v>200</v>
      </c>
      <c r="F315" s="36" t="s">
        <v>505</v>
      </c>
      <c r="G315" s="35" t="s">
        <v>54</v>
      </c>
      <c r="H315" s="125">
        <f t="shared" si="15"/>
        <v>0</v>
      </c>
      <c r="I315" s="125">
        <f t="shared" si="15"/>
        <v>0</v>
      </c>
    </row>
    <row r="316" spans="1:9" ht="25.5" hidden="1">
      <c r="A316" s="54"/>
      <c r="B316" s="34" t="s">
        <v>515</v>
      </c>
      <c r="C316" s="36"/>
      <c r="D316" s="36" t="s">
        <v>24</v>
      </c>
      <c r="E316" s="35" t="s">
        <v>200</v>
      </c>
      <c r="F316" s="36" t="s">
        <v>504</v>
      </c>
      <c r="G316" s="35"/>
      <c r="H316" s="125">
        <f t="shared" si="15"/>
        <v>0</v>
      </c>
      <c r="I316" s="125">
        <f t="shared" si="15"/>
        <v>0</v>
      </c>
    </row>
    <row r="317" spans="1:9" ht="25.5" hidden="1">
      <c r="A317" s="54"/>
      <c r="B317" s="34" t="s">
        <v>76</v>
      </c>
      <c r="C317" s="36"/>
      <c r="D317" s="36" t="s">
        <v>24</v>
      </c>
      <c r="E317" s="35" t="s">
        <v>200</v>
      </c>
      <c r="F317" s="36" t="s">
        <v>504</v>
      </c>
      <c r="G317" s="35" t="s">
        <v>104</v>
      </c>
      <c r="H317" s="125">
        <f t="shared" si="15"/>
        <v>0</v>
      </c>
      <c r="I317" s="125">
        <f t="shared" si="15"/>
        <v>0</v>
      </c>
    </row>
    <row r="318" spans="1:9" ht="25.5" hidden="1">
      <c r="A318" s="54"/>
      <c r="B318" s="39" t="s">
        <v>77</v>
      </c>
      <c r="C318" s="36"/>
      <c r="D318" s="36" t="s">
        <v>24</v>
      </c>
      <c r="E318" s="35" t="s">
        <v>200</v>
      </c>
      <c r="F318" s="36" t="s">
        <v>504</v>
      </c>
      <c r="G318" s="35" t="s">
        <v>78</v>
      </c>
      <c r="H318" s="125">
        <v>0</v>
      </c>
      <c r="I318" s="125">
        <v>0</v>
      </c>
    </row>
    <row r="319" spans="1:9" ht="40.5" customHeight="1">
      <c r="A319" s="33"/>
      <c r="B319" s="47" t="s">
        <v>253</v>
      </c>
      <c r="C319" s="32"/>
      <c r="D319" s="32" t="s">
        <v>24</v>
      </c>
      <c r="E319" s="31" t="s">
        <v>200</v>
      </c>
      <c r="F319" s="32" t="s">
        <v>254</v>
      </c>
      <c r="G319" s="31" t="s">
        <v>54</v>
      </c>
      <c r="H319" s="157">
        <f>H320</f>
        <v>12500</v>
      </c>
      <c r="I319" s="157">
        <f>I320</f>
        <v>0</v>
      </c>
    </row>
    <row r="320" spans="1:9" ht="12.75">
      <c r="A320" s="54"/>
      <c r="B320" s="39" t="s">
        <v>255</v>
      </c>
      <c r="C320" s="36"/>
      <c r="D320" s="36" t="s">
        <v>24</v>
      </c>
      <c r="E320" s="35" t="s">
        <v>200</v>
      </c>
      <c r="F320" s="36" t="s">
        <v>256</v>
      </c>
      <c r="G320" s="35" t="s">
        <v>54</v>
      </c>
      <c r="H320" s="124">
        <f>H321</f>
        <v>12500</v>
      </c>
      <c r="I320" s="124">
        <f>I321</f>
        <v>0</v>
      </c>
    </row>
    <row r="321" spans="1:9" ht="25.5" customHeight="1">
      <c r="A321" s="33"/>
      <c r="B321" s="66" t="s">
        <v>257</v>
      </c>
      <c r="C321" s="36"/>
      <c r="D321" s="36" t="s">
        <v>24</v>
      </c>
      <c r="E321" s="35" t="s">
        <v>200</v>
      </c>
      <c r="F321" s="40" t="s">
        <v>258</v>
      </c>
      <c r="G321" s="35"/>
      <c r="H321" s="125">
        <f>H323</f>
        <v>12500</v>
      </c>
      <c r="I321" s="125">
        <f>I323</f>
        <v>0</v>
      </c>
    </row>
    <row r="322" spans="1:9" ht="25.5" customHeight="1">
      <c r="A322" s="33"/>
      <c r="B322" s="66" t="s">
        <v>76</v>
      </c>
      <c r="C322" s="36"/>
      <c r="D322" s="36" t="s">
        <v>24</v>
      </c>
      <c r="E322" s="35" t="s">
        <v>200</v>
      </c>
      <c r="F322" s="40" t="s">
        <v>258</v>
      </c>
      <c r="G322" s="35" t="s">
        <v>104</v>
      </c>
      <c r="H322" s="125">
        <f>H323</f>
        <v>12500</v>
      </c>
      <c r="I322" s="125">
        <f>I323</f>
        <v>0</v>
      </c>
    </row>
    <row r="323" spans="1:9" ht="25.5">
      <c r="A323" s="33"/>
      <c r="B323" s="34" t="s">
        <v>77</v>
      </c>
      <c r="C323" s="36"/>
      <c r="D323" s="36" t="s">
        <v>24</v>
      </c>
      <c r="E323" s="35" t="s">
        <v>200</v>
      </c>
      <c r="F323" s="40" t="s">
        <v>258</v>
      </c>
      <c r="G323" s="35" t="s">
        <v>78</v>
      </c>
      <c r="H323" s="125">
        <v>12500</v>
      </c>
      <c r="I323" s="125">
        <v>0</v>
      </c>
    </row>
    <row r="324" spans="1:9" ht="39.75" customHeight="1">
      <c r="A324" s="33"/>
      <c r="B324" s="43" t="s">
        <v>320</v>
      </c>
      <c r="C324" s="50"/>
      <c r="D324" s="50" t="s">
        <v>24</v>
      </c>
      <c r="E324" s="44" t="s">
        <v>200</v>
      </c>
      <c r="F324" s="44" t="s">
        <v>321</v>
      </c>
      <c r="G324" s="31"/>
      <c r="H324" s="157">
        <f>H325</f>
        <v>6397</v>
      </c>
      <c r="I324" s="157">
        <f>I325</f>
        <v>20890</v>
      </c>
    </row>
    <row r="325" spans="1:9" ht="13.5">
      <c r="A325" s="33"/>
      <c r="B325" s="34" t="s">
        <v>272</v>
      </c>
      <c r="C325" s="41"/>
      <c r="D325" s="35" t="s">
        <v>20</v>
      </c>
      <c r="E325" s="35" t="s">
        <v>200</v>
      </c>
      <c r="F325" s="41" t="s">
        <v>322</v>
      </c>
      <c r="G325" s="31"/>
      <c r="H325" s="124">
        <f>H326</f>
        <v>6397</v>
      </c>
      <c r="I325" s="124">
        <f>I326</f>
        <v>20890</v>
      </c>
    </row>
    <row r="326" spans="1:9" ht="13.5">
      <c r="A326" s="33"/>
      <c r="B326" s="34" t="s">
        <v>272</v>
      </c>
      <c r="C326" s="41"/>
      <c r="D326" s="35" t="s">
        <v>20</v>
      </c>
      <c r="E326" s="35" t="s">
        <v>200</v>
      </c>
      <c r="F326" s="41" t="s">
        <v>323</v>
      </c>
      <c r="G326" s="31"/>
      <c r="H326" s="124">
        <f>H327+H330+H334+H337+H340+H343+H346+H349</f>
        <v>6397</v>
      </c>
      <c r="I326" s="124">
        <f>I327+I330+I334+I337+I340+I343+I346+I349</f>
        <v>20890</v>
      </c>
    </row>
    <row r="327" spans="1:9" ht="51">
      <c r="A327" s="33"/>
      <c r="B327" s="39" t="s">
        <v>197</v>
      </c>
      <c r="C327" s="36"/>
      <c r="D327" s="36" t="s">
        <v>24</v>
      </c>
      <c r="E327" s="35" t="s">
        <v>200</v>
      </c>
      <c r="F327" s="36" t="s">
        <v>542</v>
      </c>
      <c r="G327" s="35"/>
      <c r="H327" s="261">
        <f>H329</f>
        <v>495</v>
      </c>
      <c r="I327" s="261">
        <f>I329</f>
        <v>0</v>
      </c>
    </row>
    <row r="328" spans="1:9" ht="25.5">
      <c r="A328" s="33"/>
      <c r="B328" s="39" t="s">
        <v>90</v>
      </c>
      <c r="C328" s="36"/>
      <c r="D328" s="36" t="s">
        <v>24</v>
      </c>
      <c r="E328" s="35" t="s">
        <v>200</v>
      </c>
      <c r="F328" s="36" t="s">
        <v>542</v>
      </c>
      <c r="G328" s="35" t="s">
        <v>97</v>
      </c>
      <c r="H328" s="261">
        <f>H329</f>
        <v>495</v>
      </c>
      <c r="I328" s="261">
        <f>I329</f>
        <v>0</v>
      </c>
    </row>
    <row r="329" spans="1:9" ht="12.75">
      <c r="A329" s="33"/>
      <c r="B329" s="63" t="s">
        <v>91</v>
      </c>
      <c r="C329" s="36"/>
      <c r="D329" s="36" t="s">
        <v>24</v>
      </c>
      <c r="E329" s="35" t="s">
        <v>200</v>
      </c>
      <c r="F329" s="36" t="s">
        <v>542</v>
      </c>
      <c r="G329" s="35" t="s">
        <v>92</v>
      </c>
      <c r="H329" s="261">
        <v>495</v>
      </c>
      <c r="I329" s="261">
        <v>0</v>
      </c>
    </row>
    <row r="330" spans="1:9" ht="38.25">
      <c r="A330" s="33"/>
      <c r="B330" s="66" t="s">
        <v>341</v>
      </c>
      <c r="C330" s="36"/>
      <c r="D330" s="36" t="s">
        <v>24</v>
      </c>
      <c r="E330" s="35" t="s">
        <v>200</v>
      </c>
      <c r="F330" s="36" t="s">
        <v>340</v>
      </c>
      <c r="G330" s="35"/>
      <c r="H330" s="124">
        <f>H332+H333</f>
        <v>990</v>
      </c>
      <c r="I330" s="124">
        <f>I332+I333</f>
        <v>1090</v>
      </c>
    </row>
    <row r="331" spans="1:9" ht="25.5">
      <c r="A331" s="33"/>
      <c r="B331" s="66" t="s">
        <v>76</v>
      </c>
      <c r="C331" s="36"/>
      <c r="D331" s="36" t="s">
        <v>24</v>
      </c>
      <c r="E331" s="35" t="s">
        <v>200</v>
      </c>
      <c r="F331" s="36" t="s">
        <v>340</v>
      </c>
      <c r="G331" s="35" t="s">
        <v>104</v>
      </c>
      <c r="H331" s="124">
        <f>H332</f>
        <v>990</v>
      </c>
      <c r="I331" s="124">
        <f>I332</f>
        <v>1090</v>
      </c>
    </row>
    <row r="332" spans="1:9" ht="24" customHeight="1">
      <c r="A332" s="33"/>
      <c r="B332" s="34" t="s">
        <v>77</v>
      </c>
      <c r="C332" s="36"/>
      <c r="D332" s="36" t="s">
        <v>24</v>
      </c>
      <c r="E332" s="35" t="s">
        <v>200</v>
      </c>
      <c r="F332" s="36" t="s">
        <v>340</v>
      </c>
      <c r="G332" s="41" t="s">
        <v>78</v>
      </c>
      <c r="H332" s="125">
        <v>990</v>
      </c>
      <c r="I332" s="125">
        <v>1090</v>
      </c>
    </row>
    <row r="333" spans="1:9" ht="12.75" hidden="1">
      <c r="A333" s="33"/>
      <c r="B333" s="34" t="s">
        <v>312</v>
      </c>
      <c r="C333" s="36"/>
      <c r="D333" s="36">
        <v>500</v>
      </c>
      <c r="E333" s="35" t="s">
        <v>200</v>
      </c>
      <c r="F333" s="36" t="s">
        <v>340</v>
      </c>
      <c r="G333" s="41" t="s">
        <v>313</v>
      </c>
      <c r="H333" s="125">
        <v>0</v>
      </c>
      <c r="I333" s="125">
        <v>0</v>
      </c>
    </row>
    <row r="334" spans="1:9" ht="25.5">
      <c r="A334" s="33"/>
      <c r="B334" s="34" t="s">
        <v>515</v>
      </c>
      <c r="C334" s="36"/>
      <c r="D334" s="36" t="s">
        <v>24</v>
      </c>
      <c r="E334" s="35" t="s">
        <v>200</v>
      </c>
      <c r="F334" s="36" t="s">
        <v>543</v>
      </c>
      <c r="G334" s="35"/>
      <c r="H334" s="124">
        <f>H336</f>
        <v>500</v>
      </c>
      <c r="I334" s="124">
        <f>I336</f>
        <v>900</v>
      </c>
    </row>
    <row r="335" spans="1:9" ht="25.5">
      <c r="A335" s="33"/>
      <c r="B335" s="66" t="s">
        <v>76</v>
      </c>
      <c r="C335" s="36"/>
      <c r="D335" s="36" t="s">
        <v>24</v>
      </c>
      <c r="E335" s="35" t="s">
        <v>200</v>
      </c>
      <c r="F335" s="36" t="s">
        <v>543</v>
      </c>
      <c r="G335" s="35" t="s">
        <v>104</v>
      </c>
      <c r="H335" s="124">
        <f>H336</f>
        <v>500</v>
      </c>
      <c r="I335" s="124">
        <f>I336</f>
        <v>900</v>
      </c>
    </row>
    <row r="336" spans="1:9" ht="25.5">
      <c r="A336" s="33"/>
      <c r="B336" s="34" t="s">
        <v>77</v>
      </c>
      <c r="C336" s="36"/>
      <c r="D336" s="36" t="s">
        <v>24</v>
      </c>
      <c r="E336" s="35" t="s">
        <v>200</v>
      </c>
      <c r="F336" s="36" t="s">
        <v>543</v>
      </c>
      <c r="G336" s="41" t="s">
        <v>78</v>
      </c>
      <c r="H336" s="125">
        <f>1000-500</f>
        <v>500</v>
      </c>
      <c r="I336" s="125">
        <f>1400-500</f>
        <v>900</v>
      </c>
    </row>
    <row r="337" spans="1:9" ht="25.5">
      <c r="A337" s="33"/>
      <c r="B337" s="39" t="s">
        <v>217</v>
      </c>
      <c r="C337" s="36"/>
      <c r="D337" s="36" t="s">
        <v>24</v>
      </c>
      <c r="E337" s="35" t="s">
        <v>200</v>
      </c>
      <c r="F337" s="36" t="s">
        <v>347</v>
      </c>
      <c r="G337" s="35"/>
      <c r="H337" s="261">
        <f>H339</f>
        <v>450</v>
      </c>
      <c r="I337" s="261">
        <f>I339</f>
        <v>0</v>
      </c>
    </row>
    <row r="338" spans="1:9" ht="25.5">
      <c r="A338" s="33"/>
      <c r="B338" s="39" t="s">
        <v>76</v>
      </c>
      <c r="C338" s="36"/>
      <c r="D338" s="36" t="s">
        <v>24</v>
      </c>
      <c r="E338" s="35" t="s">
        <v>200</v>
      </c>
      <c r="F338" s="36" t="s">
        <v>347</v>
      </c>
      <c r="G338" s="35" t="s">
        <v>104</v>
      </c>
      <c r="H338" s="261">
        <f>H339</f>
        <v>450</v>
      </c>
      <c r="I338" s="261">
        <f>I339</f>
        <v>0</v>
      </c>
    </row>
    <row r="339" spans="1:9" ht="25.5">
      <c r="A339" s="33"/>
      <c r="B339" s="34" t="s">
        <v>77</v>
      </c>
      <c r="C339" s="36"/>
      <c r="D339" s="36" t="s">
        <v>24</v>
      </c>
      <c r="E339" s="35" t="s">
        <v>200</v>
      </c>
      <c r="F339" s="36" t="s">
        <v>347</v>
      </c>
      <c r="G339" s="35" t="s">
        <v>78</v>
      </c>
      <c r="H339" s="261">
        <v>450</v>
      </c>
      <c r="I339" s="261">
        <v>0</v>
      </c>
    </row>
    <row r="340" spans="1:9" ht="12.75">
      <c r="A340" s="33"/>
      <c r="B340" s="39" t="s">
        <v>203</v>
      </c>
      <c r="C340" s="36"/>
      <c r="D340" s="36" t="s">
        <v>24</v>
      </c>
      <c r="E340" s="35" t="s">
        <v>200</v>
      </c>
      <c r="F340" s="36" t="s">
        <v>544</v>
      </c>
      <c r="G340" s="35"/>
      <c r="H340" s="261">
        <f>H342</f>
        <v>3700</v>
      </c>
      <c r="I340" s="261">
        <f>I342</f>
        <v>4500</v>
      </c>
    </row>
    <row r="341" spans="1:9" ht="25.5">
      <c r="A341" s="33"/>
      <c r="B341" s="39" t="s">
        <v>76</v>
      </c>
      <c r="C341" s="36"/>
      <c r="D341" s="36" t="s">
        <v>24</v>
      </c>
      <c r="E341" s="35" t="s">
        <v>200</v>
      </c>
      <c r="F341" s="36" t="s">
        <v>544</v>
      </c>
      <c r="G341" s="35" t="s">
        <v>104</v>
      </c>
      <c r="H341" s="261">
        <f>H342</f>
        <v>3700</v>
      </c>
      <c r="I341" s="261">
        <f>I342</f>
        <v>4500</v>
      </c>
    </row>
    <row r="342" spans="1:9" ht="25.5">
      <c r="A342" s="33"/>
      <c r="B342" s="34" t="s">
        <v>77</v>
      </c>
      <c r="C342" s="36"/>
      <c r="D342" s="36" t="s">
        <v>24</v>
      </c>
      <c r="E342" s="35" t="s">
        <v>200</v>
      </c>
      <c r="F342" s="36" t="s">
        <v>544</v>
      </c>
      <c r="G342" s="35" t="s">
        <v>78</v>
      </c>
      <c r="H342" s="261">
        <v>3700</v>
      </c>
      <c r="I342" s="261">
        <v>4500</v>
      </c>
    </row>
    <row r="343" spans="1:9" ht="25.5">
      <c r="A343" s="33"/>
      <c r="B343" s="66" t="s">
        <v>257</v>
      </c>
      <c r="C343" s="36"/>
      <c r="D343" s="36" t="s">
        <v>24</v>
      </c>
      <c r="E343" s="35" t="s">
        <v>200</v>
      </c>
      <c r="F343" s="36" t="s">
        <v>545</v>
      </c>
      <c r="G343" s="35"/>
      <c r="H343" s="261">
        <f>H345</f>
        <v>0</v>
      </c>
      <c r="I343" s="261">
        <f>I345</f>
        <v>13500</v>
      </c>
    </row>
    <row r="344" spans="1:9" ht="25.5">
      <c r="A344" s="33"/>
      <c r="B344" s="39" t="s">
        <v>76</v>
      </c>
      <c r="C344" s="36"/>
      <c r="D344" s="36" t="s">
        <v>24</v>
      </c>
      <c r="E344" s="35" t="s">
        <v>200</v>
      </c>
      <c r="F344" s="36" t="s">
        <v>545</v>
      </c>
      <c r="G344" s="35" t="s">
        <v>104</v>
      </c>
      <c r="H344" s="261">
        <f>H345</f>
        <v>0</v>
      </c>
      <c r="I344" s="261">
        <f>I345</f>
        <v>13500</v>
      </c>
    </row>
    <row r="345" spans="1:9" ht="25.5">
      <c r="A345" s="33"/>
      <c r="B345" s="34" t="s">
        <v>77</v>
      </c>
      <c r="C345" s="36"/>
      <c r="D345" s="36" t="s">
        <v>24</v>
      </c>
      <c r="E345" s="35" t="s">
        <v>200</v>
      </c>
      <c r="F345" s="36" t="s">
        <v>545</v>
      </c>
      <c r="G345" s="35" t="s">
        <v>78</v>
      </c>
      <c r="H345" s="261">
        <v>0</v>
      </c>
      <c r="I345" s="261">
        <v>13500</v>
      </c>
    </row>
    <row r="346" spans="1:9" ht="25.5">
      <c r="A346" s="33"/>
      <c r="B346" s="34" t="s">
        <v>209</v>
      </c>
      <c r="C346" s="36"/>
      <c r="D346" s="36" t="s">
        <v>24</v>
      </c>
      <c r="E346" s="35" t="s">
        <v>200</v>
      </c>
      <c r="F346" s="36" t="s">
        <v>551</v>
      </c>
      <c r="G346" s="35"/>
      <c r="H346" s="249">
        <f>H348</f>
        <v>0</v>
      </c>
      <c r="I346" s="249">
        <f>I348</f>
        <v>150</v>
      </c>
    </row>
    <row r="347" spans="1:9" ht="25.5">
      <c r="A347" s="33"/>
      <c r="B347" s="34" t="s">
        <v>76</v>
      </c>
      <c r="C347" s="36"/>
      <c r="D347" s="36" t="s">
        <v>24</v>
      </c>
      <c r="E347" s="35" t="s">
        <v>200</v>
      </c>
      <c r="F347" s="36" t="s">
        <v>546</v>
      </c>
      <c r="G347" s="35" t="s">
        <v>104</v>
      </c>
      <c r="H347" s="249">
        <f>H348</f>
        <v>0</v>
      </c>
      <c r="I347" s="249">
        <f>I348</f>
        <v>150</v>
      </c>
    </row>
    <row r="348" spans="1:9" ht="25.5">
      <c r="A348" s="33"/>
      <c r="B348" s="39" t="s">
        <v>77</v>
      </c>
      <c r="C348" s="36"/>
      <c r="D348" s="36" t="s">
        <v>24</v>
      </c>
      <c r="E348" s="35" t="s">
        <v>200</v>
      </c>
      <c r="F348" s="36" t="s">
        <v>546</v>
      </c>
      <c r="G348" s="35" t="s">
        <v>78</v>
      </c>
      <c r="H348" s="249">
        <v>0</v>
      </c>
      <c r="I348" s="249">
        <v>150</v>
      </c>
    </row>
    <row r="349" spans="1:9" ht="38.25">
      <c r="A349" s="33"/>
      <c r="B349" s="66" t="s">
        <v>211</v>
      </c>
      <c r="C349" s="36"/>
      <c r="D349" s="36" t="s">
        <v>24</v>
      </c>
      <c r="E349" s="35" t="s">
        <v>200</v>
      </c>
      <c r="F349" s="36" t="s">
        <v>547</v>
      </c>
      <c r="G349" s="35"/>
      <c r="H349" s="249">
        <f>H351</f>
        <v>262</v>
      </c>
      <c r="I349" s="249">
        <f>I351</f>
        <v>750</v>
      </c>
    </row>
    <row r="350" spans="1:9" ht="25.5">
      <c r="A350" s="33"/>
      <c r="B350" s="66" t="s">
        <v>76</v>
      </c>
      <c r="C350" s="36"/>
      <c r="D350" s="36" t="s">
        <v>24</v>
      </c>
      <c r="E350" s="35" t="s">
        <v>200</v>
      </c>
      <c r="F350" s="36" t="s">
        <v>547</v>
      </c>
      <c r="G350" s="35" t="s">
        <v>104</v>
      </c>
      <c r="H350" s="249">
        <f>H351</f>
        <v>262</v>
      </c>
      <c r="I350" s="249">
        <f>I351</f>
        <v>750</v>
      </c>
    </row>
    <row r="351" spans="1:9" ht="25.5">
      <c r="A351" s="33"/>
      <c r="B351" s="34" t="s">
        <v>77</v>
      </c>
      <c r="C351" s="36"/>
      <c r="D351" s="36" t="s">
        <v>24</v>
      </c>
      <c r="E351" s="35" t="s">
        <v>200</v>
      </c>
      <c r="F351" s="36" t="s">
        <v>547</v>
      </c>
      <c r="G351" s="35" t="s">
        <v>78</v>
      </c>
      <c r="H351" s="261">
        <f>1000-500-123-62-53</f>
        <v>262</v>
      </c>
      <c r="I351" s="261">
        <f>1250-500</f>
        <v>750</v>
      </c>
    </row>
    <row r="352" spans="1:9" s="6" customFormat="1" ht="13.5">
      <c r="A352" s="25"/>
      <c r="B352" s="26" t="s">
        <v>190</v>
      </c>
      <c r="C352" s="28"/>
      <c r="D352" s="28" t="s">
        <v>24</v>
      </c>
      <c r="E352" s="27" t="s">
        <v>191</v>
      </c>
      <c r="F352" s="28"/>
      <c r="G352" s="27"/>
      <c r="H352" s="252">
        <f>H353+H358+H370+H375+H380+H385</f>
        <v>16903</v>
      </c>
      <c r="I352" s="252">
        <f>I353+I358+I370+I375+I380+I385</f>
        <v>15753</v>
      </c>
    </row>
    <row r="353" spans="1:9" s="7" customFormat="1" ht="68.25" customHeight="1">
      <c r="A353" s="53"/>
      <c r="B353" s="47" t="s">
        <v>152</v>
      </c>
      <c r="C353" s="32"/>
      <c r="D353" s="32" t="s">
        <v>24</v>
      </c>
      <c r="E353" s="31" t="s">
        <v>191</v>
      </c>
      <c r="F353" s="32" t="s">
        <v>185</v>
      </c>
      <c r="G353" s="31" t="s">
        <v>54</v>
      </c>
      <c r="H353" s="157">
        <f>H354</f>
        <v>1200</v>
      </c>
      <c r="I353" s="157">
        <f>I354</f>
        <v>0</v>
      </c>
    </row>
    <row r="354" spans="1:9" s="7" customFormat="1" ht="39">
      <c r="A354" s="53"/>
      <c r="B354" s="39" t="s">
        <v>186</v>
      </c>
      <c r="C354" s="36"/>
      <c r="D354" s="36" t="s">
        <v>24</v>
      </c>
      <c r="E354" s="35" t="s">
        <v>191</v>
      </c>
      <c r="F354" s="36" t="s">
        <v>187</v>
      </c>
      <c r="G354" s="35" t="s">
        <v>54</v>
      </c>
      <c r="H354" s="124">
        <f>H355</f>
        <v>1200</v>
      </c>
      <c r="I354" s="124">
        <f>I355</f>
        <v>0</v>
      </c>
    </row>
    <row r="355" spans="1:9" s="7" customFormat="1" ht="13.5">
      <c r="A355" s="53"/>
      <c r="B355" s="39" t="s">
        <v>188</v>
      </c>
      <c r="C355" s="36"/>
      <c r="D355" s="36" t="s">
        <v>24</v>
      </c>
      <c r="E355" s="35" t="s">
        <v>191</v>
      </c>
      <c r="F355" s="36" t="s">
        <v>189</v>
      </c>
      <c r="G355" s="35"/>
      <c r="H355" s="125">
        <f>H357</f>
        <v>1200</v>
      </c>
      <c r="I355" s="125">
        <f>I357</f>
        <v>0</v>
      </c>
    </row>
    <row r="356" spans="1:9" s="7" customFormat="1" ht="26.25">
      <c r="A356" s="53"/>
      <c r="B356" s="39" t="s">
        <v>76</v>
      </c>
      <c r="C356" s="36"/>
      <c r="D356" s="36" t="s">
        <v>24</v>
      </c>
      <c r="E356" s="35" t="s">
        <v>191</v>
      </c>
      <c r="F356" s="40" t="s">
        <v>189</v>
      </c>
      <c r="G356" s="35" t="s">
        <v>104</v>
      </c>
      <c r="H356" s="125">
        <f>H357</f>
        <v>1200</v>
      </c>
      <c r="I356" s="125">
        <f>I357</f>
        <v>0</v>
      </c>
    </row>
    <row r="357" spans="1:9" s="7" customFormat="1" ht="26.25">
      <c r="A357" s="53"/>
      <c r="B357" s="34" t="s">
        <v>77</v>
      </c>
      <c r="C357" s="36"/>
      <c r="D357" s="36" t="s">
        <v>24</v>
      </c>
      <c r="E357" s="35" t="s">
        <v>191</v>
      </c>
      <c r="F357" s="40" t="s">
        <v>189</v>
      </c>
      <c r="G357" s="35" t="s">
        <v>78</v>
      </c>
      <c r="H357" s="125">
        <v>1200</v>
      </c>
      <c r="I357" s="125">
        <v>0</v>
      </c>
    </row>
    <row r="358" spans="1:9" ht="81" hidden="1">
      <c r="A358" s="54"/>
      <c r="B358" s="47" t="s">
        <v>153</v>
      </c>
      <c r="C358" s="32"/>
      <c r="D358" s="32" t="s">
        <v>24</v>
      </c>
      <c r="E358" s="31" t="s">
        <v>191</v>
      </c>
      <c r="F358" s="32" t="s">
        <v>192</v>
      </c>
      <c r="G358" s="31" t="s">
        <v>54</v>
      </c>
      <c r="H358" s="157">
        <f>H359</f>
        <v>0</v>
      </c>
      <c r="I358" s="157">
        <f>I359</f>
        <v>0</v>
      </c>
    </row>
    <row r="359" spans="1:9" ht="38.25" hidden="1">
      <c r="A359" s="54"/>
      <c r="B359" s="39" t="s">
        <v>213</v>
      </c>
      <c r="C359" s="36"/>
      <c r="D359" s="36" t="s">
        <v>24</v>
      </c>
      <c r="E359" s="35" t="s">
        <v>191</v>
      </c>
      <c r="F359" s="36" t="s">
        <v>214</v>
      </c>
      <c r="G359" s="35"/>
      <c r="H359" s="124">
        <f>H360</f>
        <v>0</v>
      </c>
      <c r="I359" s="124">
        <f>I360</f>
        <v>0</v>
      </c>
    </row>
    <row r="360" spans="1:9" ht="25.5" hidden="1">
      <c r="A360" s="54"/>
      <c r="B360" s="39" t="s">
        <v>28</v>
      </c>
      <c r="C360" s="36"/>
      <c r="D360" s="36" t="s">
        <v>24</v>
      </c>
      <c r="E360" s="35" t="s">
        <v>191</v>
      </c>
      <c r="F360" s="36" t="s">
        <v>214</v>
      </c>
      <c r="G360" s="35"/>
      <c r="H360" s="124">
        <f>H361+H367+H364</f>
        <v>0</v>
      </c>
      <c r="I360" s="124">
        <f>I361+I367+I364</f>
        <v>0</v>
      </c>
    </row>
    <row r="361" spans="1:9" s="5" customFormat="1" ht="25.5" hidden="1">
      <c r="A361" s="33"/>
      <c r="B361" s="39" t="s">
        <v>217</v>
      </c>
      <c r="C361" s="36"/>
      <c r="D361" s="36" t="s">
        <v>24</v>
      </c>
      <c r="E361" s="35" t="s">
        <v>191</v>
      </c>
      <c r="F361" s="36" t="s">
        <v>218</v>
      </c>
      <c r="G361" s="35"/>
      <c r="H361" s="125">
        <f>H363</f>
        <v>0</v>
      </c>
      <c r="I361" s="125">
        <f>I363</f>
        <v>0</v>
      </c>
    </row>
    <row r="362" spans="1:9" s="5" customFormat="1" ht="25.5" hidden="1">
      <c r="A362" s="33"/>
      <c r="B362" s="39" t="s">
        <v>76</v>
      </c>
      <c r="C362" s="36"/>
      <c r="D362" s="36" t="s">
        <v>24</v>
      </c>
      <c r="E362" s="35" t="s">
        <v>191</v>
      </c>
      <c r="F362" s="36" t="s">
        <v>218</v>
      </c>
      <c r="G362" s="35" t="s">
        <v>104</v>
      </c>
      <c r="H362" s="125">
        <f>H363</f>
        <v>0</v>
      </c>
      <c r="I362" s="125">
        <f>I363</f>
        <v>0</v>
      </c>
    </row>
    <row r="363" spans="1:9" ht="25.5" hidden="1">
      <c r="A363" s="33"/>
      <c r="B363" s="34" t="s">
        <v>77</v>
      </c>
      <c r="C363" s="36"/>
      <c r="D363" s="36" t="s">
        <v>24</v>
      </c>
      <c r="E363" s="35" t="s">
        <v>191</v>
      </c>
      <c r="F363" s="36" t="s">
        <v>218</v>
      </c>
      <c r="G363" s="35" t="s">
        <v>78</v>
      </c>
      <c r="H363" s="125">
        <v>0</v>
      </c>
      <c r="I363" s="125">
        <v>0</v>
      </c>
    </row>
    <row r="364" spans="1:9" ht="51" hidden="1">
      <c r="A364" s="33"/>
      <c r="B364" s="67" t="s">
        <v>221</v>
      </c>
      <c r="C364" s="36"/>
      <c r="D364" s="36" t="s">
        <v>24</v>
      </c>
      <c r="E364" s="35" t="s">
        <v>191</v>
      </c>
      <c r="F364" s="36" t="s">
        <v>222</v>
      </c>
      <c r="G364" s="35"/>
      <c r="H364" s="125">
        <f>H365</f>
        <v>0</v>
      </c>
      <c r="I364" s="125">
        <f>I365</f>
        <v>0</v>
      </c>
    </row>
    <row r="365" spans="1:9" ht="25.5" hidden="1">
      <c r="A365" s="33"/>
      <c r="B365" s="67" t="s">
        <v>76</v>
      </c>
      <c r="C365" s="36"/>
      <c r="D365" s="36" t="s">
        <v>24</v>
      </c>
      <c r="E365" s="35" t="s">
        <v>191</v>
      </c>
      <c r="F365" s="36" t="s">
        <v>222</v>
      </c>
      <c r="G365" s="35" t="s">
        <v>104</v>
      </c>
      <c r="H365" s="125">
        <f>H366</f>
        <v>0</v>
      </c>
      <c r="I365" s="125">
        <f>I366</f>
        <v>0</v>
      </c>
    </row>
    <row r="366" spans="1:9" ht="25.5" hidden="1">
      <c r="A366" s="33"/>
      <c r="B366" s="34" t="s">
        <v>77</v>
      </c>
      <c r="C366" s="36"/>
      <c r="D366" s="36" t="s">
        <v>24</v>
      </c>
      <c r="E366" s="35" t="s">
        <v>191</v>
      </c>
      <c r="F366" s="36" t="s">
        <v>222</v>
      </c>
      <c r="G366" s="35" t="s">
        <v>78</v>
      </c>
      <c r="H366" s="125">
        <v>0</v>
      </c>
      <c r="I366" s="125">
        <v>0</v>
      </c>
    </row>
    <row r="367" spans="1:9" ht="51" hidden="1">
      <c r="A367" s="33"/>
      <c r="B367" s="67" t="s">
        <v>219</v>
      </c>
      <c r="C367" s="36"/>
      <c r="D367" s="36" t="s">
        <v>24</v>
      </c>
      <c r="E367" s="35" t="s">
        <v>191</v>
      </c>
      <c r="F367" s="36" t="s">
        <v>220</v>
      </c>
      <c r="G367" s="35"/>
      <c r="H367" s="125">
        <f>H369</f>
        <v>0</v>
      </c>
      <c r="I367" s="125">
        <f>I369</f>
        <v>0</v>
      </c>
    </row>
    <row r="368" spans="1:9" ht="25.5" hidden="1">
      <c r="A368" s="33"/>
      <c r="B368" s="67" t="s">
        <v>76</v>
      </c>
      <c r="C368" s="36"/>
      <c r="D368" s="36" t="s">
        <v>24</v>
      </c>
      <c r="E368" s="35" t="s">
        <v>191</v>
      </c>
      <c r="F368" s="36" t="s">
        <v>220</v>
      </c>
      <c r="G368" s="35" t="s">
        <v>104</v>
      </c>
      <c r="H368" s="125">
        <f>H369</f>
        <v>0</v>
      </c>
      <c r="I368" s="125">
        <f>I369</f>
        <v>0</v>
      </c>
    </row>
    <row r="369" spans="1:9" ht="24" customHeight="1" hidden="1">
      <c r="A369" s="33"/>
      <c r="B369" s="34" t="s">
        <v>77</v>
      </c>
      <c r="C369" s="36"/>
      <c r="D369" s="36" t="s">
        <v>24</v>
      </c>
      <c r="E369" s="35" t="s">
        <v>191</v>
      </c>
      <c r="F369" s="36" t="s">
        <v>220</v>
      </c>
      <c r="G369" s="35" t="s">
        <v>78</v>
      </c>
      <c r="H369" s="125">
        <v>0</v>
      </c>
      <c r="I369" s="125">
        <v>0</v>
      </c>
    </row>
    <row r="370" spans="1:9" ht="42" customHeight="1" hidden="1">
      <c r="A370" s="33"/>
      <c r="B370" s="30" t="s">
        <v>154</v>
      </c>
      <c r="C370" s="31"/>
      <c r="D370" s="48" t="s">
        <v>24</v>
      </c>
      <c r="E370" s="70" t="s">
        <v>191</v>
      </c>
      <c r="F370" s="31" t="s">
        <v>223</v>
      </c>
      <c r="G370" s="31"/>
      <c r="H370" s="257">
        <f aca="true" t="shared" si="16" ref="H370:I373">H371</f>
        <v>0</v>
      </c>
      <c r="I370" s="257">
        <f t="shared" si="16"/>
        <v>0</v>
      </c>
    </row>
    <row r="371" spans="1:9" ht="27" customHeight="1" hidden="1">
      <c r="A371" s="33"/>
      <c r="B371" s="34" t="s">
        <v>21</v>
      </c>
      <c r="C371" s="31"/>
      <c r="D371" s="36" t="s">
        <v>24</v>
      </c>
      <c r="E371" s="35" t="s">
        <v>191</v>
      </c>
      <c r="F371" s="35" t="s">
        <v>225</v>
      </c>
      <c r="G371" s="35"/>
      <c r="H371" s="125">
        <f t="shared" si="16"/>
        <v>0</v>
      </c>
      <c r="I371" s="125">
        <f t="shared" si="16"/>
        <v>0</v>
      </c>
    </row>
    <row r="372" spans="1:9" ht="14.25" customHeight="1" hidden="1">
      <c r="A372" s="33"/>
      <c r="B372" s="34" t="s">
        <v>226</v>
      </c>
      <c r="C372" s="35"/>
      <c r="D372" s="36" t="s">
        <v>24</v>
      </c>
      <c r="E372" s="35" t="s">
        <v>191</v>
      </c>
      <c r="F372" s="35" t="s">
        <v>227</v>
      </c>
      <c r="G372" s="35"/>
      <c r="H372" s="125">
        <f t="shared" si="16"/>
        <v>0</v>
      </c>
      <c r="I372" s="125">
        <f t="shared" si="16"/>
        <v>0</v>
      </c>
    </row>
    <row r="373" spans="1:9" ht="27" customHeight="1" hidden="1">
      <c r="A373" s="33"/>
      <c r="B373" s="34" t="s">
        <v>76</v>
      </c>
      <c r="C373" s="35"/>
      <c r="D373" s="36" t="s">
        <v>24</v>
      </c>
      <c r="E373" s="35" t="s">
        <v>191</v>
      </c>
      <c r="F373" s="35" t="s">
        <v>227</v>
      </c>
      <c r="G373" s="35" t="s">
        <v>104</v>
      </c>
      <c r="H373" s="125">
        <f t="shared" si="16"/>
        <v>0</v>
      </c>
      <c r="I373" s="125">
        <f t="shared" si="16"/>
        <v>0</v>
      </c>
    </row>
    <row r="374" spans="1:9" ht="27" customHeight="1" hidden="1">
      <c r="A374" s="33"/>
      <c r="B374" s="34" t="s">
        <v>77</v>
      </c>
      <c r="C374" s="35"/>
      <c r="D374" s="36" t="s">
        <v>24</v>
      </c>
      <c r="E374" s="35" t="s">
        <v>191</v>
      </c>
      <c r="F374" s="35" t="s">
        <v>227</v>
      </c>
      <c r="G374" s="35" t="s">
        <v>78</v>
      </c>
      <c r="H374" s="125">
        <v>0</v>
      </c>
      <c r="I374" s="125">
        <v>0</v>
      </c>
    </row>
    <row r="375" spans="1:9" ht="69" customHeight="1">
      <c r="A375" s="33"/>
      <c r="B375" s="30" t="s">
        <v>570</v>
      </c>
      <c r="C375" s="36"/>
      <c r="D375" s="32" t="s">
        <v>24</v>
      </c>
      <c r="E375" s="31" t="s">
        <v>191</v>
      </c>
      <c r="F375" s="32" t="s">
        <v>575</v>
      </c>
      <c r="G375" s="31"/>
      <c r="H375" s="202">
        <f aca="true" t="shared" si="17" ref="H375:I378">H376</f>
        <v>350</v>
      </c>
      <c r="I375" s="202">
        <f t="shared" si="17"/>
        <v>360</v>
      </c>
    </row>
    <row r="376" spans="1:9" ht="27" customHeight="1">
      <c r="A376" s="33"/>
      <c r="B376" s="34" t="s">
        <v>571</v>
      </c>
      <c r="C376" s="36"/>
      <c r="D376" s="36" t="s">
        <v>24</v>
      </c>
      <c r="E376" s="35" t="s">
        <v>191</v>
      </c>
      <c r="F376" s="36" t="s">
        <v>574</v>
      </c>
      <c r="G376" s="35"/>
      <c r="H376" s="83">
        <f t="shared" si="17"/>
        <v>350</v>
      </c>
      <c r="I376" s="83">
        <f t="shared" si="17"/>
        <v>360</v>
      </c>
    </row>
    <row r="377" spans="1:9" ht="51" customHeight="1">
      <c r="A377" s="33"/>
      <c r="B377" s="34" t="s">
        <v>572</v>
      </c>
      <c r="C377" s="36"/>
      <c r="D377" s="36" t="s">
        <v>24</v>
      </c>
      <c r="E377" s="35" t="s">
        <v>191</v>
      </c>
      <c r="F377" s="36" t="s">
        <v>573</v>
      </c>
      <c r="G377" s="35"/>
      <c r="H377" s="83">
        <f t="shared" si="17"/>
        <v>350</v>
      </c>
      <c r="I377" s="83">
        <f t="shared" si="17"/>
        <v>360</v>
      </c>
    </row>
    <row r="378" spans="1:9" ht="27" customHeight="1">
      <c r="A378" s="33"/>
      <c r="B378" s="39" t="s">
        <v>76</v>
      </c>
      <c r="C378" s="36"/>
      <c r="D378" s="36" t="s">
        <v>24</v>
      </c>
      <c r="E378" s="35" t="s">
        <v>191</v>
      </c>
      <c r="F378" s="36" t="s">
        <v>573</v>
      </c>
      <c r="G378" s="35" t="s">
        <v>104</v>
      </c>
      <c r="H378" s="83">
        <f t="shared" si="17"/>
        <v>350</v>
      </c>
      <c r="I378" s="83">
        <f t="shared" si="17"/>
        <v>360</v>
      </c>
    </row>
    <row r="379" spans="1:9" ht="27" customHeight="1">
      <c r="A379" s="33"/>
      <c r="B379" s="34" t="s">
        <v>77</v>
      </c>
      <c r="C379" s="36"/>
      <c r="D379" s="36" t="s">
        <v>24</v>
      </c>
      <c r="E379" s="35" t="s">
        <v>191</v>
      </c>
      <c r="F379" s="36" t="s">
        <v>573</v>
      </c>
      <c r="G379" s="35" t="s">
        <v>78</v>
      </c>
      <c r="H379" s="83">
        <v>350</v>
      </c>
      <c r="I379" s="83">
        <v>360</v>
      </c>
    </row>
    <row r="380" spans="1:9" ht="40.5" customHeight="1">
      <c r="A380" s="33"/>
      <c r="B380" s="47" t="s">
        <v>253</v>
      </c>
      <c r="C380" s="32"/>
      <c r="D380" s="32" t="s">
        <v>24</v>
      </c>
      <c r="E380" s="31" t="s">
        <v>191</v>
      </c>
      <c r="F380" s="32" t="s">
        <v>254</v>
      </c>
      <c r="G380" s="31" t="s">
        <v>54</v>
      </c>
      <c r="H380" s="157">
        <f>H381</f>
        <v>1650</v>
      </c>
      <c r="I380" s="157">
        <f>I381</f>
        <v>0</v>
      </c>
    </row>
    <row r="381" spans="1:9" ht="15" customHeight="1">
      <c r="A381" s="54"/>
      <c r="B381" s="39" t="s">
        <v>255</v>
      </c>
      <c r="C381" s="36"/>
      <c r="D381" s="36" t="s">
        <v>24</v>
      </c>
      <c r="E381" s="35" t="s">
        <v>191</v>
      </c>
      <c r="F381" s="36" t="s">
        <v>256</v>
      </c>
      <c r="G381" s="35" t="s">
        <v>54</v>
      </c>
      <c r="H381" s="124">
        <f>H382</f>
        <v>1650</v>
      </c>
      <c r="I381" s="124">
        <f>I382</f>
        <v>0</v>
      </c>
    </row>
    <row r="382" spans="1:9" ht="15" customHeight="1">
      <c r="A382" s="33"/>
      <c r="B382" s="66" t="s">
        <v>188</v>
      </c>
      <c r="C382" s="36"/>
      <c r="D382" s="36" t="s">
        <v>24</v>
      </c>
      <c r="E382" s="35" t="s">
        <v>191</v>
      </c>
      <c r="F382" s="40" t="s">
        <v>483</v>
      </c>
      <c r="G382" s="35"/>
      <c r="H382" s="125">
        <f>H384</f>
        <v>1650</v>
      </c>
      <c r="I382" s="125">
        <f>I384</f>
        <v>0</v>
      </c>
    </row>
    <row r="383" spans="1:9" ht="27" customHeight="1">
      <c r="A383" s="33"/>
      <c r="B383" s="66" t="s">
        <v>76</v>
      </c>
      <c r="C383" s="36"/>
      <c r="D383" s="36" t="s">
        <v>24</v>
      </c>
      <c r="E383" s="35" t="s">
        <v>191</v>
      </c>
      <c r="F383" s="40" t="s">
        <v>483</v>
      </c>
      <c r="G383" s="35" t="s">
        <v>104</v>
      </c>
      <c r="H383" s="125">
        <f>H384</f>
        <v>1650</v>
      </c>
      <c r="I383" s="125">
        <f>I384</f>
        <v>0</v>
      </c>
    </row>
    <row r="384" spans="1:9" ht="27" customHeight="1">
      <c r="A384" s="33"/>
      <c r="B384" s="34" t="s">
        <v>77</v>
      </c>
      <c r="C384" s="36"/>
      <c r="D384" s="36" t="s">
        <v>24</v>
      </c>
      <c r="E384" s="35" t="s">
        <v>191</v>
      </c>
      <c r="F384" s="40" t="s">
        <v>483</v>
      </c>
      <c r="G384" s="35" t="s">
        <v>78</v>
      </c>
      <c r="H384" s="125">
        <v>1650</v>
      </c>
      <c r="I384" s="125">
        <v>0</v>
      </c>
    </row>
    <row r="385" spans="1:9" ht="39.75" customHeight="1">
      <c r="A385" s="33"/>
      <c r="B385" s="43" t="s">
        <v>320</v>
      </c>
      <c r="C385" s="68"/>
      <c r="D385" s="68" t="s">
        <v>24</v>
      </c>
      <c r="E385" s="69" t="s">
        <v>191</v>
      </c>
      <c r="F385" s="44" t="s">
        <v>321</v>
      </c>
      <c r="G385" s="70"/>
      <c r="H385" s="258">
        <f>H386</f>
        <v>13703</v>
      </c>
      <c r="I385" s="258">
        <f>I386</f>
        <v>15393</v>
      </c>
    </row>
    <row r="386" spans="1:9" ht="12.75">
      <c r="A386" s="33"/>
      <c r="B386" s="34" t="s">
        <v>272</v>
      </c>
      <c r="C386" s="68"/>
      <c r="D386" s="36" t="s">
        <v>24</v>
      </c>
      <c r="E386" s="35" t="s">
        <v>191</v>
      </c>
      <c r="F386" s="41" t="s">
        <v>322</v>
      </c>
      <c r="G386" s="70"/>
      <c r="H386" s="124">
        <f>H387</f>
        <v>13703</v>
      </c>
      <c r="I386" s="124">
        <f>I387</f>
        <v>15393</v>
      </c>
    </row>
    <row r="387" spans="1:9" ht="12.75">
      <c r="A387" s="33"/>
      <c r="B387" s="34" t="s">
        <v>272</v>
      </c>
      <c r="C387" s="68"/>
      <c r="D387" s="36" t="s">
        <v>24</v>
      </c>
      <c r="E387" s="35" t="s">
        <v>191</v>
      </c>
      <c r="F387" s="41" t="s">
        <v>323</v>
      </c>
      <c r="G387" s="70"/>
      <c r="H387" s="124">
        <f>H388+H393+H398</f>
        <v>13703</v>
      </c>
      <c r="I387" s="124">
        <f>I388+I393+I398</f>
        <v>15393</v>
      </c>
    </row>
    <row r="388" spans="1:9" ht="25.5">
      <c r="A388" s="33"/>
      <c r="B388" s="39" t="s">
        <v>217</v>
      </c>
      <c r="C388" s="68"/>
      <c r="D388" s="36" t="s">
        <v>24</v>
      </c>
      <c r="E388" s="35" t="s">
        <v>191</v>
      </c>
      <c r="F388" s="41" t="s">
        <v>347</v>
      </c>
      <c r="G388" s="70"/>
      <c r="H388" s="124">
        <f>H390+H392</f>
        <v>13200</v>
      </c>
      <c r="I388" s="124">
        <f>I390+I392</f>
        <v>11700</v>
      </c>
    </row>
    <row r="389" spans="1:9" ht="25.5">
      <c r="A389" s="33"/>
      <c r="B389" s="39" t="s">
        <v>76</v>
      </c>
      <c r="C389" s="68"/>
      <c r="D389" s="36" t="s">
        <v>24</v>
      </c>
      <c r="E389" s="35" t="s">
        <v>191</v>
      </c>
      <c r="F389" s="41" t="s">
        <v>347</v>
      </c>
      <c r="G389" s="35" t="s">
        <v>104</v>
      </c>
      <c r="H389" s="124">
        <f>H390</f>
        <v>13200</v>
      </c>
      <c r="I389" s="124">
        <f>I390</f>
        <v>11700</v>
      </c>
    </row>
    <row r="390" spans="1:9" ht="25.5">
      <c r="A390" s="33"/>
      <c r="B390" s="34" t="s">
        <v>77</v>
      </c>
      <c r="C390" s="68"/>
      <c r="D390" s="36" t="s">
        <v>24</v>
      </c>
      <c r="E390" s="35" t="s">
        <v>191</v>
      </c>
      <c r="F390" s="41" t="s">
        <v>347</v>
      </c>
      <c r="G390" s="35" t="s">
        <v>78</v>
      </c>
      <c r="H390" s="124">
        <v>13200</v>
      </c>
      <c r="I390" s="124">
        <f>14700-3000</f>
        <v>11700</v>
      </c>
    </row>
    <row r="391" spans="1:9" ht="12.75" hidden="1">
      <c r="A391" s="33"/>
      <c r="B391" s="34" t="s">
        <v>127</v>
      </c>
      <c r="C391" s="68"/>
      <c r="D391" s="36" t="s">
        <v>24</v>
      </c>
      <c r="E391" s="35" t="s">
        <v>191</v>
      </c>
      <c r="F391" s="41" t="s">
        <v>347</v>
      </c>
      <c r="G391" s="35" t="s">
        <v>128</v>
      </c>
      <c r="H391" s="124">
        <f aca="true" t="shared" si="18" ref="H391:I396">H392</f>
        <v>0</v>
      </c>
      <c r="I391" s="124">
        <f t="shared" si="18"/>
        <v>0</v>
      </c>
    </row>
    <row r="392" spans="1:9" ht="12.75" hidden="1">
      <c r="A392" s="33"/>
      <c r="B392" s="34" t="s">
        <v>312</v>
      </c>
      <c r="C392" s="68"/>
      <c r="D392" s="36" t="s">
        <v>24</v>
      </c>
      <c r="E392" s="35" t="s">
        <v>191</v>
      </c>
      <c r="F392" s="41" t="s">
        <v>347</v>
      </c>
      <c r="G392" s="35" t="s">
        <v>313</v>
      </c>
      <c r="H392" s="124">
        <v>0</v>
      </c>
      <c r="I392" s="124">
        <v>0</v>
      </c>
    </row>
    <row r="393" spans="1:9" ht="12.75">
      <c r="A393" s="33"/>
      <c r="B393" s="34" t="s">
        <v>348</v>
      </c>
      <c r="C393" s="36"/>
      <c r="D393" s="36" t="s">
        <v>24</v>
      </c>
      <c r="E393" s="35" t="s">
        <v>191</v>
      </c>
      <c r="F393" s="41" t="s">
        <v>349</v>
      </c>
      <c r="G393" s="35"/>
      <c r="H393" s="125">
        <f>H395+H397</f>
        <v>503</v>
      </c>
      <c r="I393" s="125">
        <f>I395+I397</f>
        <v>3693</v>
      </c>
    </row>
    <row r="394" spans="1:9" ht="25.5">
      <c r="A394" s="33"/>
      <c r="B394" s="34" t="s">
        <v>76</v>
      </c>
      <c r="C394" s="36"/>
      <c r="D394" s="36" t="s">
        <v>24</v>
      </c>
      <c r="E394" s="35" t="s">
        <v>191</v>
      </c>
      <c r="F394" s="41" t="s">
        <v>349</v>
      </c>
      <c r="G394" s="35" t="s">
        <v>104</v>
      </c>
      <c r="H394" s="125">
        <f t="shared" si="18"/>
        <v>503</v>
      </c>
      <c r="I394" s="125">
        <f t="shared" si="18"/>
        <v>3693</v>
      </c>
    </row>
    <row r="395" spans="1:9" ht="25.5">
      <c r="A395" s="33"/>
      <c r="B395" s="34" t="s">
        <v>77</v>
      </c>
      <c r="C395" s="36"/>
      <c r="D395" s="36" t="s">
        <v>24</v>
      </c>
      <c r="E395" s="35" t="s">
        <v>191</v>
      </c>
      <c r="F395" s="41" t="s">
        <v>349</v>
      </c>
      <c r="G395" s="41" t="s">
        <v>78</v>
      </c>
      <c r="H395" s="125">
        <f>10853-7000-2000-500-500-350</f>
        <v>503</v>
      </c>
      <c r="I395" s="125">
        <f>12053-5000-500-2500-360</f>
        <v>3693</v>
      </c>
    </row>
    <row r="396" spans="1:9" ht="12.75" hidden="1">
      <c r="A396" s="33"/>
      <c r="B396" s="34" t="s">
        <v>127</v>
      </c>
      <c r="C396" s="36"/>
      <c r="D396" s="36" t="s">
        <v>24</v>
      </c>
      <c r="E396" s="35" t="s">
        <v>191</v>
      </c>
      <c r="F396" s="41" t="s">
        <v>349</v>
      </c>
      <c r="G396" s="41" t="s">
        <v>128</v>
      </c>
      <c r="H396" s="125">
        <f t="shared" si="18"/>
        <v>0</v>
      </c>
      <c r="I396" s="125">
        <f t="shared" si="18"/>
        <v>0</v>
      </c>
    </row>
    <row r="397" spans="1:9" ht="17.25" customHeight="1" hidden="1">
      <c r="A397" s="33"/>
      <c r="B397" s="34" t="s">
        <v>312</v>
      </c>
      <c r="C397" s="36"/>
      <c r="D397" s="36" t="s">
        <v>24</v>
      </c>
      <c r="E397" s="35" t="s">
        <v>191</v>
      </c>
      <c r="F397" s="41" t="s">
        <v>349</v>
      </c>
      <c r="G397" s="41" t="s">
        <v>313</v>
      </c>
      <c r="H397" s="125">
        <v>0</v>
      </c>
      <c r="I397" s="125">
        <v>0</v>
      </c>
    </row>
    <row r="398" spans="1:9" ht="27.75" customHeight="1" hidden="1">
      <c r="A398" s="33"/>
      <c r="B398" s="34" t="s">
        <v>448</v>
      </c>
      <c r="C398" s="36"/>
      <c r="D398" s="36" t="s">
        <v>24</v>
      </c>
      <c r="E398" s="35" t="s">
        <v>191</v>
      </c>
      <c r="F398" s="35" t="s">
        <v>325</v>
      </c>
      <c r="G398" s="35"/>
      <c r="H398" s="125">
        <f>H399</f>
        <v>0</v>
      </c>
      <c r="I398" s="125">
        <f>I399</f>
        <v>0</v>
      </c>
    </row>
    <row r="399" spans="1:9" ht="27" customHeight="1" hidden="1">
      <c r="A399" s="33"/>
      <c r="B399" s="34" t="s">
        <v>76</v>
      </c>
      <c r="C399" s="36"/>
      <c r="D399" s="36" t="s">
        <v>24</v>
      </c>
      <c r="E399" s="35" t="s">
        <v>191</v>
      </c>
      <c r="F399" s="41" t="s">
        <v>325</v>
      </c>
      <c r="G399" s="36">
        <v>200</v>
      </c>
      <c r="H399" s="125">
        <f>H400</f>
        <v>0</v>
      </c>
      <c r="I399" s="125">
        <f>I400</f>
        <v>0</v>
      </c>
    </row>
    <row r="400" spans="1:9" ht="27" customHeight="1" hidden="1">
      <c r="A400" s="33"/>
      <c r="B400" s="34" t="s">
        <v>77</v>
      </c>
      <c r="C400" s="36"/>
      <c r="D400" s="36" t="s">
        <v>24</v>
      </c>
      <c r="E400" s="35" t="s">
        <v>191</v>
      </c>
      <c r="F400" s="41" t="s">
        <v>325</v>
      </c>
      <c r="G400" s="36">
        <v>240</v>
      </c>
      <c r="H400" s="125">
        <v>0</v>
      </c>
      <c r="I400" s="125">
        <v>0</v>
      </c>
    </row>
    <row r="401" spans="1:9" ht="15.75">
      <c r="A401" s="21" t="s">
        <v>32</v>
      </c>
      <c r="B401" s="22" t="s">
        <v>30</v>
      </c>
      <c r="C401" s="52"/>
      <c r="D401" s="52" t="s">
        <v>31</v>
      </c>
      <c r="E401" s="52"/>
      <c r="F401" s="52"/>
      <c r="G401" s="52"/>
      <c r="H401" s="255">
        <f aca="true" t="shared" si="19" ref="H401:I404">H402</f>
        <v>360</v>
      </c>
      <c r="I401" s="255">
        <f t="shared" si="19"/>
        <v>360</v>
      </c>
    </row>
    <row r="402" spans="1:9" ht="13.5">
      <c r="A402" s="25"/>
      <c r="B402" s="71" t="s">
        <v>265</v>
      </c>
      <c r="C402" s="72"/>
      <c r="D402" s="72" t="s">
        <v>31</v>
      </c>
      <c r="E402" s="72" t="s">
        <v>266</v>
      </c>
      <c r="F402" s="72"/>
      <c r="G402" s="72"/>
      <c r="H402" s="259">
        <f t="shared" si="19"/>
        <v>360</v>
      </c>
      <c r="I402" s="259">
        <f t="shared" si="19"/>
        <v>360</v>
      </c>
    </row>
    <row r="403" spans="1:9" ht="56.25" customHeight="1">
      <c r="A403" s="29"/>
      <c r="B403" s="30" t="s">
        <v>259</v>
      </c>
      <c r="C403" s="31"/>
      <c r="D403" s="31" t="s">
        <v>31</v>
      </c>
      <c r="E403" s="31" t="s">
        <v>266</v>
      </c>
      <c r="F403" s="44" t="s">
        <v>260</v>
      </c>
      <c r="G403" s="31"/>
      <c r="H403" s="157">
        <f t="shared" si="19"/>
        <v>360</v>
      </c>
      <c r="I403" s="157">
        <f t="shared" si="19"/>
        <v>360</v>
      </c>
    </row>
    <row r="404" spans="1:9" ht="26.25">
      <c r="A404" s="29"/>
      <c r="B404" s="39" t="s">
        <v>261</v>
      </c>
      <c r="C404" s="31"/>
      <c r="D404" s="35" t="s">
        <v>31</v>
      </c>
      <c r="E404" s="35" t="s">
        <v>266</v>
      </c>
      <c r="F404" s="35" t="s">
        <v>262</v>
      </c>
      <c r="G404" s="31"/>
      <c r="H404" s="124">
        <f t="shared" si="19"/>
        <v>360</v>
      </c>
      <c r="I404" s="124">
        <f t="shared" si="19"/>
        <v>360</v>
      </c>
    </row>
    <row r="405" spans="1:9" ht="12.75">
      <c r="A405" s="33"/>
      <c r="B405" s="39" t="s">
        <v>263</v>
      </c>
      <c r="C405" s="35"/>
      <c r="D405" s="35" t="s">
        <v>31</v>
      </c>
      <c r="E405" s="35" t="s">
        <v>266</v>
      </c>
      <c r="F405" s="35" t="s">
        <v>264</v>
      </c>
      <c r="G405" s="35"/>
      <c r="H405" s="124">
        <f>H407</f>
        <v>360</v>
      </c>
      <c r="I405" s="124">
        <f>I407</f>
        <v>360</v>
      </c>
    </row>
    <row r="406" spans="1:9" ht="25.5">
      <c r="A406" s="33"/>
      <c r="B406" s="39" t="s">
        <v>76</v>
      </c>
      <c r="C406" s="35"/>
      <c r="D406" s="35" t="s">
        <v>31</v>
      </c>
      <c r="E406" s="35" t="s">
        <v>266</v>
      </c>
      <c r="F406" s="35" t="s">
        <v>264</v>
      </c>
      <c r="G406" s="35" t="s">
        <v>104</v>
      </c>
      <c r="H406" s="124">
        <f aca="true" t="shared" si="20" ref="H406:I412">H407</f>
        <v>360</v>
      </c>
      <c r="I406" s="124">
        <f t="shared" si="20"/>
        <v>360</v>
      </c>
    </row>
    <row r="407" spans="1:9" ht="25.5">
      <c r="A407" s="33"/>
      <c r="B407" s="34" t="s">
        <v>77</v>
      </c>
      <c r="C407" s="35"/>
      <c r="D407" s="35" t="s">
        <v>31</v>
      </c>
      <c r="E407" s="35" t="s">
        <v>266</v>
      </c>
      <c r="F407" s="35" t="s">
        <v>264</v>
      </c>
      <c r="G407" s="35" t="s">
        <v>78</v>
      </c>
      <c r="H407" s="125">
        <v>360</v>
      </c>
      <c r="I407" s="125">
        <v>360</v>
      </c>
    </row>
    <row r="408" spans="1:9" ht="15.75" hidden="1">
      <c r="A408" s="21" t="s">
        <v>35</v>
      </c>
      <c r="B408" s="22" t="s">
        <v>33</v>
      </c>
      <c r="C408" s="52"/>
      <c r="D408" s="52" t="s">
        <v>34</v>
      </c>
      <c r="E408" s="52"/>
      <c r="F408" s="52"/>
      <c r="G408" s="52"/>
      <c r="H408" s="255">
        <f>H410</f>
        <v>0</v>
      </c>
      <c r="I408" s="255">
        <f>I410</f>
        <v>0</v>
      </c>
    </row>
    <row r="409" spans="1:9" ht="13.5" hidden="1">
      <c r="A409" s="25"/>
      <c r="B409" s="71" t="s">
        <v>125</v>
      </c>
      <c r="C409" s="72"/>
      <c r="D409" s="72" t="s">
        <v>34</v>
      </c>
      <c r="E409" s="72" t="s">
        <v>126</v>
      </c>
      <c r="F409" s="72"/>
      <c r="G409" s="72"/>
      <c r="H409" s="259">
        <f t="shared" si="20"/>
        <v>0</v>
      </c>
      <c r="I409" s="259">
        <f t="shared" si="20"/>
        <v>0</v>
      </c>
    </row>
    <row r="410" spans="1:9" ht="54.75" customHeight="1" hidden="1">
      <c r="A410" s="33"/>
      <c r="B410" s="47" t="s">
        <v>155</v>
      </c>
      <c r="C410" s="32"/>
      <c r="D410" s="31" t="s">
        <v>34</v>
      </c>
      <c r="E410" s="31" t="s">
        <v>126</v>
      </c>
      <c r="F410" s="44" t="s">
        <v>232</v>
      </c>
      <c r="G410" s="32"/>
      <c r="H410" s="125">
        <f t="shared" si="20"/>
        <v>0</v>
      </c>
      <c r="I410" s="125">
        <f t="shared" si="20"/>
        <v>0</v>
      </c>
    </row>
    <row r="411" spans="1:9" ht="51" hidden="1">
      <c r="A411" s="33"/>
      <c r="B411" s="39" t="s">
        <v>247</v>
      </c>
      <c r="C411" s="35"/>
      <c r="D411" s="35" t="s">
        <v>34</v>
      </c>
      <c r="E411" s="35" t="s">
        <v>126</v>
      </c>
      <c r="F411" s="35" t="s">
        <v>248</v>
      </c>
      <c r="G411" s="35"/>
      <c r="H411" s="125">
        <f t="shared" si="20"/>
        <v>0</v>
      </c>
      <c r="I411" s="125">
        <f t="shared" si="20"/>
        <v>0</v>
      </c>
    </row>
    <row r="412" spans="1:9" ht="25.5" hidden="1">
      <c r="A412" s="33"/>
      <c r="B412" s="39" t="s">
        <v>249</v>
      </c>
      <c r="C412" s="35"/>
      <c r="D412" s="35" t="s">
        <v>34</v>
      </c>
      <c r="E412" s="35" t="s">
        <v>126</v>
      </c>
      <c r="F412" s="35" t="s">
        <v>250</v>
      </c>
      <c r="G412" s="35"/>
      <c r="H412" s="125">
        <f t="shared" si="20"/>
        <v>0</v>
      </c>
      <c r="I412" s="125">
        <f t="shared" si="20"/>
        <v>0</v>
      </c>
    </row>
    <row r="413" spans="1:9" ht="15.75" customHeight="1" hidden="1">
      <c r="A413" s="33"/>
      <c r="B413" s="39" t="s">
        <v>251</v>
      </c>
      <c r="C413" s="35"/>
      <c r="D413" s="35" t="s">
        <v>34</v>
      </c>
      <c r="E413" s="35" t="s">
        <v>126</v>
      </c>
      <c r="F413" s="35" t="s">
        <v>252</v>
      </c>
      <c r="G413" s="35"/>
      <c r="H413" s="125">
        <f>H415</f>
        <v>0</v>
      </c>
      <c r="I413" s="125">
        <f>I415</f>
        <v>0</v>
      </c>
    </row>
    <row r="414" spans="1:9" ht="24" customHeight="1" hidden="1">
      <c r="A414" s="33"/>
      <c r="B414" s="39" t="s">
        <v>76</v>
      </c>
      <c r="C414" s="35"/>
      <c r="D414" s="35" t="s">
        <v>34</v>
      </c>
      <c r="E414" s="35" t="s">
        <v>126</v>
      </c>
      <c r="F414" s="35" t="s">
        <v>252</v>
      </c>
      <c r="G414" s="35" t="s">
        <v>104</v>
      </c>
      <c r="H414" s="125">
        <f aca="true" t="shared" si="21" ref="H414:I420">H415</f>
        <v>0</v>
      </c>
      <c r="I414" s="125">
        <f t="shared" si="21"/>
        <v>0</v>
      </c>
    </row>
    <row r="415" spans="1:9" ht="25.5" hidden="1">
      <c r="A415" s="33"/>
      <c r="B415" s="34" t="s">
        <v>77</v>
      </c>
      <c r="C415" s="35"/>
      <c r="D415" s="35" t="s">
        <v>34</v>
      </c>
      <c r="E415" s="35" t="s">
        <v>126</v>
      </c>
      <c r="F415" s="35" t="s">
        <v>252</v>
      </c>
      <c r="G415" s="35" t="s">
        <v>78</v>
      </c>
      <c r="H415" s="125">
        <v>0</v>
      </c>
      <c r="I415" s="125">
        <v>0</v>
      </c>
    </row>
    <row r="416" spans="1:9" ht="15.75">
      <c r="A416" s="21" t="s">
        <v>35</v>
      </c>
      <c r="B416" s="22" t="s">
        <v>36</v>
      </c>
      <c r="C416" s="52"/>
      <c r="D416" s="52" t="s">
        <v>37</v>
      </c>
      <c r="E416" s="52"/>
      <c r="F416" s="52"/>
      <c r="G416" s="52"/>
      <c r="H416" s="255">
        <f>H417+H424</f>
        <v>401</v>
      </c>
      <c r="I416" s="255">
        <f>I417+I424</f>
        <v>417</v>
      </c>
    </row>
    <row r="417" spans="1:9" ht="12.75">
      <c r="A417" s="42"/>
      <c r="B417" s="26" t="s">
        <v>331</v>
      </c>
      <c r="C417" s="28"/>
      <c r="D417" s="28" t="s">
        <v>37</v>
      </c>
      <c r="E417" s="28">
        <v>1001</v>
      </c>
      <c r="F417" s="28" t="s">
        <v>83</v>
      </c>
      <c r="G417" s="28" t="s">
        <v>83</v>
      </c>
      <c r="H417" s="252">
        <f t="shared" si="21"/>
        <v>401</v>
      </c>
      <c r="I417" s="252">
        <f t="shared" si="21"/>
        <v>417</v>
      </c>
    </row>
    <row r="418" spans="1:9" s="3" customFormat="1" ht="39.75" customHeight="1">
      <c r="A418" s="49"/>
      <c r="B418" s="43" t="s">
        <v>320</v>
      </c>
      <c r="C418" s="32"/>
      <c r="D418" s="32">
        <v>1000</v>
      </c>
      <c r="E418" s="32">
        <v>1001</v>
      </c>
      <c r="F418" s="44" t="s">
        <v>321</v>
      </c>
      <c r="G418" s="32"/>
      <c r="H418" s="157">
        <f t="shared" si="21"/>
        <v>401</v>
      </c>
      <c r="I418" s="157">
        <f t="shared" si="21"/>
        <v>417</v>
      </c>
    </row>
    <row r="419" spans="1:9" s="3" customFormat="1" ht="15">
      <c r="A419" s="49"/>
      <c r="B419" s="34" t="s">
        <v>272</v>
      </c>
      <c r="C419" s="32"/>
      <c r="D419" s="36">
        <v>1000</v>
      </c>
      <c r="E419" s="36">
        <v>1001</v>
      </c>
      <c r="F419" s="41" t="s">
        <v>322</v>
      </c>
      <c r="G419" s="32"/>
      <c r="H419" s="124">
        <f t="shared" si="21"/>
        <v>401</v>
      </c>
      <c r="I419" s="124">
        <f t="shared" si="21"/>
        <v>417</v>
      </c>
    </row>
    <row r="420" spans="1:9" s="3" customFormat="1" ht="15">
      <c r="A420" s="49"/>
      <c r="B420" s="34" t="s">
        <v>272</v>
      </c>
      <c r="C420" s="32"/>
      <c r="D420" s="36">
        <v>1000</v>
      </c>
      <c r="E420" s="36">
        <v>1001</v>
      </c>
      <c r="F420" s="41" t="s">
        <v>323</v>
      </c>
      <c r="G420" s="32"/>
      <c r="H420" s="124">
        <f t="shared" si="21"/>
        <v>401</v>
      </c>
      <c r="I420" s="124">
        <f t="shared" si="21"/>
        <v>417</v>
      </c>
    </row>
    <row r="421" spans="1:9" ht="25.5">
      <c r="A421" s="33"/>
      <c r="B421" s="34" t="s">
        <v>326</v>
      </c>
      <c r="C421" s="36"/>
      <c r="D421" s="36">
        <v>1000</v>
      </c>
      <c r="E421" s="36">
        <v>1001</v>
      </c>
      <c r="F421" s="36" t="s">
        <v>327</v>
      </c>
      <c r="G421" s="35"/>
      <c r="H421" s="124">
        <f>H423</f>
        <v>401</v>
      </c>
      <c r="I421" s="124">
        <f>I423</f>
        <v>417</v>
      </c>
    </row>
    <row r="422" spans="1:9" ht="12.75">
      <c r="A422" s="33"/>
      <c r="B422" s="34" t="s">
        <v>328</v>
      </c>
      <c r="C422" s="36"/>
      <c r="D422" s="36">
        <v>1000</v>
      </c>
      <c r="E422" s="36">
        <v>1001</v>
      </c>
      <c r="F422" s="36" t="s">
        <v>327</v>
      </c>
      <c r="G422" s="35" t="s">
        <v>344</v>
      </c>
      <c r="H422" s="124">
        <f>H423</f>
        <v>401</v>
      </c>
      <c r="I422" s="124">
        <f>I423</f>
        <v>417</v>
      </c>
    </row>
    <row r="423" spans="1:9" ht="25.5">
      <c r="A423" s="33"/>
      <c r="B423" s="34" t="s">
        <v>329</v>
      </c>
      <c r="C423" s="36"/>
      <c r="D423" s="36">
        <v>1000</v>
      </c>
      <c r="E423" s="36">
        <v>1001</v>
      </c>
      <c r="F423" s="36" t="s">
        <v>327</v>
      </c>
      <c r="G423" s="35" t="s">
        <v>330</v>
      </c>
      <c r="H423" s="124">
        <v>401</v>
      </c>
      <c r="I423" s="124">
        <v>417</v>
      </c>
    </row>
    <row r="424" spans="1:9" ht="12.75" hidden="1">
      <c r="A424" s="42"/>
      <c r="B424" s="26" t="s">
        <v>170</v>
      </c>
      <c r="C424" s="28"/>
      <c r="D424" s="28" t="s">
        <v>37</v>
      </c>
      <c r="E424" s="28">
        <v>1003</v>
      </c>
      <c r="F424" s="28" t="s">
        <v>83</v>
      </c>
      <c r="G424" s="28" t="s">
        <v>83</v>
      </c>
      <c r="H424" s="252">
        <f>H425+H435+H440</f>
        <v>0</v>
      </c>
      <c r="I424" s="252">
        <f>I425+I435+I440</f>
        <v>0</v>
      </c>
    </row>
    <row r="425" spans="1:9" ht="54" hidden="1">
      <c r="A425" s="62"/>
      <c r="B425" s="47" t="s">
        <v>81</v>
      </c>
      <c r="C425" s="32"/>
      <c r="D425" s="32">
        <v>1000</v>
      </c>
      <c r="E425" s="31" t="s">
        <v>343</v>
      </c>
      <c r="F425" s="31" t="s">
        <v>82</v>
      </c>
      <c r="G425" s="32"/>
      <c r="H425" s="254">
        <f>H426</f>
        <v>0</v>
      </c>
      <c r="I425" s="254">
        <f>I426</f>
        <v>0</v>
      </c>
    </row>
    <row r="426" spans="1:9" ht="38.25" hidden="1">
      <c r="A426" s="62"/>
      <c r="B426" s="39" t="s">
        <v>84</v>
      </c>
      <c r="C426" s="36"/>
      <c r="D426" s="36">
        <v>1000</v>
      </c>
      <c r="E426" s="35" t="s">
        <v>343</v>
      </c>
      <c r="F426" s="35" t="s">
        <v>85</v>
      </c>
      <c r="G426" s="35" t="s">
        <v>54</v>
      </c>
      <c r="H426" s="165">
        <f>H427+H431</f>
        <v>0</v>
      </c>
      <c r="I426" s="165">
        <f>I427+I431</f>
        <v>0</v>
      </c>
    </row>
    <row r="427" spans="1:9" ht="25.5" hidden="1">
      <c r="A427" s="62"/>
      <c r="B427" s="39" t="s">
        <v>507</v>
      </c>
      <c r="C427" s="36"/>
      <c r="D427" s="36">
        <v>1000</v>
      </c>
      <c r="E427" s="35" t="s">
        <v>343</v>
      </c>
      <c r="F427" s="35" t="s">
        <v>508</v>
      </c>
      <c r="G427" s="35" t="s">
        <v>54</v>
      </c>
      <c r="H427" s="165">
        <f aca="true" t="shared" si="22" ref="H427:I429">H428</f>
        <v>0</v>
      </c>
      <c r="I427" s="165">
        <f t="shared" si="22"/>
        <v>0</v>
      </c>
    </row>
    <row r="428" spans="1:9" ht="39.75" customHeight="1" hidden="1">
      <c r="A428" s="62"/>
      <c r="B428" s="39" t="s">
        <v>509</v>
      </c>
      <c r="C428" s="36"/>
      <c r="D428" s="36">
        <v>1000</v>
      </c>
      <c r="E428" s="35" t="s">
        <v>343</v>
      </c>
      <c r="F428" s="35" t="s">
        <v>510</v>
      </c>
      <c r="G428" s="35"/>
      <c r="H428" s="165">
        <f t="shared" si="22"/>
        <v>0</v>
      </c>
      <c r="I428" s="165">
        <f t="shared" si="22"/>
        <v>0</v>
      </c>
    </row>
    <row r="429" spans="1:9" ht="14.25" hidden="1">
      <c r="A429" s="62"/>
      <c r="B429" s="34" t="s">
        <v>328</v>
      </c>
      <c r="C429" s="32"/>
      <c r="D429" s="36">
        <v>1000</v>
      </c>
      <c r="E429" s="35" t="s">
        <v>343</v>
      </c>
      <c r="F429" s="35" t="s">
        <v>510</v>
      </c>
      <c r="G429" s="35" t="s">
        <v>344</v>
      </c>
      <c r="H429" s="165">
        <f t="shared" si="22"/>
        <v>0</v>
      </c>
      <c r="I429" s="165">
        <f t="shared" si="22"/>
        <v>0</v>
      </c>
    </row>
    <row r="430" spans="1:9" ht="25.5" hidden="1">
      <c r="A430" s="241"/>
      <c r="B430" s="34" t="s">
        <v>329</v>
      </c>
      <c r="C430" s="234"/>
      <c r="D430" s="238">
        <v>1000</v>
      </c>
      <c r="E430" s="238">
        <v>1003</v>
      </c>
      <c r="F430" s="35" t="s">
        <v>510</v>
      </c>
      <c r="G430" s="238">
        <v>320</v>
      </c>
      <c r="H430" s="165">
        <v>0</v>
      </c>
      <c r="I430" s="165">
        <v>0</v>
      </c>
    </row>
    <row r="431" spans="1:9" ht="25.5" hidden="1">
      <c r="A431" s="62"/>
      <c r="B431" s="39" t="s">
        <v>511</v>
      </c>
      <c r="C431" s="36"/>
      <c r="D431" s="36">
        <v>1000</v>
      </c>
      <c r="E431" s="35" t="s">
        <v>343</v>
      </c>
      <c r="F431" s="35" t="s">
        <v>512</v>
      </c>
      <c r="G431" s="35" t="s">
        <v>54</v>
      </c>
      <c r="H431" s="165">
        <f aca="true" t="shared" si="23" ref="H431:I433">H432</f>
        <v>0</v>
      </c>
      <c r="I431" s="165">
        <f t="shared" si="23"/>
        <v>0</v>
      </c>
    </row>
    <row r="432" spans="1:9" ht="38.25" hidden="1">
      <c r="A432" s="62"/>
      <c r="B432" s="39" t="s">
        <v>513</v>
      </c>
      <c r="C432" s="36"/>
      <c r="D432" s="36">
        <v>1000</v>
      </c>
      <c r="E432" s="35" t="s">
        <v>343</v>
      </c>
      <c r="F432" s="35" t="s">
        <v>514</v>
      </c>
      <c r="G432" s="35"/>
      <c r="H432" s="165">
        <f t="shared" si="23"/>
        <v>0</v>
      </c>
      <c r="I432" s="165">
        <f t="shared" si="23"/>
        <v>0</v>
      </c>
    </row>
    <row r="433" spans="1:9" ht="14.25" hidden="1">
      <c r="A433" s="62"/>
      <c r="B433" s="34" t="s">
        <v>328</v>
      </c>
      <c r="C433" s="32"/>
      <c r="D433" s="36">
        <v>1000</v>
      </c>
      <c r="E433" s="35" t="s">
        <v>343</v>
      </c>
      <c r="F433" s="35" t="s">
        <v>514</v>
      </c>
      <c r="G433" s="35" t="s">
        <v>344</v>
      </c>
      <c r="H433" s="165">
        <f t="shared" si="23"/>
        <v>0</v>
      </c>
      <c r="I433" s="165">
        <f t="shared" si="23"/>
        <v>0</v>
      </c>
    </row>
    <row r="434" spans="1:9" ht="25.5" hidden="1">
      <c r="A434" s="241"/>
      <c r="B434" s="34" t="s">
        <v>329</v>
      </c>
      <c r="C434" s="234"/>
      <c r="D434" s="238">
        <v>1000</v>
      </c>
      <c r="E434" s="238">
        <v>1003</v>
      </c>
      <c r="F434" s="35" t="s">
        <v>514</v>
      </c>
      <c r="G434" s="238">
        <v>320</v>
      </c>
      <c r="H434" s="165">
        <v>0</v>
      </c>
      <c r="I434" s="165">
        <v>0</v>
      </c>
    </row>
    <row r="435" spans="1:9" s="8" customFormat="1" ht="54" hidden="1">
      <c r="A435" s="46"/>
      <c r="B435" s="47" t="s">
        <v>164</v>
      </c>
      <c r="C435" s="32"/>
      <c r="D435" s="32">
        <v>1000</v>
      </c>
      <c r="E435" s="32">
        <v>1003</v>
      </c>
      <c r="F435" s="31" t="s">
        <v>165</v>
      </c>
      <c r="G435" s="32"/>
      <c r="H435" s="157">
        <f>H436</f>
        <v>0</v>
      </c>
      <c r="I435" s="157">
        <f>I436</f>
        <v>0</v>
      </c>
    </row>
    <row r="436" spans="1:9" s="8" customFormat="1" ht="26.25" hidden="1">
      <c r="A436" s="46"/>
      <c r="B436" s="39" t="s">
        <v>38</v>
      </c>
      <c r="C436" s="32"/>
      <c r="D436" s="36">
        <v>1000</v>
      </c>
      <c r="E436" s="36">
        <v>1003</v>
      </c>
      <c r="F436" s="35" t="s">
        <v>167</v>
      </c>
      <c r="G436" s="32"/>
      <c r="H436" s="124">
        <f>H437</f>
        <v>0</v>
      </c>
      <c r="I436" s="124">
        <f>I437</f>
        <v>0</v>
      </c>
    </row>
    <row r="437" spans="1:9" s="8" customFormat="1" ht="12.75" hidden="1">
      <c r="A437" s="46"/>
      <c r="B437" s="34" t="s">
        <v>168</v>
      </c>
      <c r="C437" s="36"/>
      <c r="D437" s="36">
        <v>1000</v>
      </c>
      <c r="E437" s="36">
        <v>1003</v>
      </c>
      <c r="F437" s="35" t="s">
        <v>169</v>
      </c>
      <c r="G437" s="48"/>
      <c r="H437" s="124">
        <f>H439</f>
        <v>0</v>
      </c>
      <c r="I437" s="124">
        <f>I439</f>
        <v>0</v>
      </c>
    </row>
    <row r="438" spans="1:9" s="8" customFormat="1" ht="25.5" hidden="1">
      <c r="A438" s="46"/>
      <c r="B438" s="34" t="s">
        <v>76</v>
      </c>
      <c r="C438" s="36"/>
      <c r="D438" s="36">
        <v>1000</v>
      </c>
      <c r="E438" s="36">
        <v>1003</v>
      </c>
      <c r="F438" s="35" t="s">
        <v>169</v>
      </c>
      <c r="G438" s="36">
        <v>200</v>
      </c>
      <c r="H438" s="124">
        <f>H439</f>
        <v>0</v>
      </c>
      <c r="I438" s="124">
        <f>I439</f>
        <v>0</v>
      </c>
    </row>
    <row r="439" spans="1:9" s="8" customFormat="1" ht="25.5" hidden="1">
      <c r="A439" s="46"/>
      <c r="B439" s="34" t="s">
        <v>77</v>
      </c>
      <c r="C439" s="36"/>
      <c r="D439" s="36">
        <v>1000</v>
      </c>
      <c r="E439" s="36">
        <v>1003</v>
      </c>
      <c r="F439" s="35" t="s">
        <v>169</v>
      </c>
      <c r="G439" s="35" t="s">
        <v>78</v>
      </c>
      <c r="H439" s="125">
        <f>300-300</f>
        <v>0</v>
      </c>
      <c r="I439" s="125">
        <v>0</v>
      </c>
    </row>
    <row r="440" spans="1:9" s="3" customFormat="1" ht="39.75" customHeight="1" hidden="1">
      <c r="A440" s="49"/>
      <c r="B440" s="43" t="s">
        <v>320</v>
      </c>
      <c r="C440" s="50"/>
      <c r="D440" s="50">
        <v>1000</v>
      </c>
      <c r="E440" s="50">
        <v>1003</v>
      </c>
      <c r="F440" s="44" t="s">
        <v>321</v>
      </c>
      <c r="G440" s="32"/>
      <c r="H440" s="157">
        <f aca="true" t="shared" si="24" ref="H440:I442">H441</f>
        <v>0</v>
      </c>
      <c r="I440" s="157">
        <f t="shared" si="24"/>
        <v>0</v>
      </c>
    </row>
    <row r="441" spans="1:9" s="3" customFormat="1" ht="15" hidden="1">
      <c r="A441" s="49"/>
      <c r="B441" s="34" t="s">
        <v>272</v>
      </c>
      <c r="C441" s="50"/>
      <c r="D441" s="36">
        <v>1000</v>
      </c>
      <c r="E441" s="36">
        <v>1003</v>
      </c>
      <c r="F441" s="41" t="s">
        <v>322</v>
      </c>
      <c r="G441" s="32"/>
      <c r="H441" s="124">
        <f t="shared" si="24"/>
        <v>0</v>
      </c>
      <c r="I441" s="124">
        <f t="shared" si="24"/>
        <v>0</v>
      </c>
    </row>
    <row r="442" spans="1:9" s="3" customFormat="1" ht="15" hidden="1">
      <c r="A442" s="49"/>
      <c r="B442" s="34" t="s">
        <v>272</v>
      </c>
      <c r="C442" s="50"/>
      <c r="D442" s="36">
        <v>1000</v>
      </c>
      <c r="E442" s="36">
        <v>1003</v>
      </c>
      <c r="F442" s="41" t="s">
        <v>323</v>
      </c>
      <c r="G442" s="32"/>
      <c r="H442" s="124">
        <f t="shared" si="24"/>
        <v>0</v>
      </c>
      <c r="I442" s="124">
        <f t="shared" si="24"/>
        <v>0</v>
      </c>
    </row>
    <row r="443" spans="1:9" ht="15" hidden="1">
      <c r="A443" s="49"/>
      <c r="B443" s="34" t="s">
        <v>168</v>
      </c>
      <c r="C443" s="36"/>
      <c r="D443" s="36">
        <v>1000</v>
      </c>
      <c r="E443" s="36">
        <v>1003</v>
      </c>
      <c r="F443" s="41" t="s">
        <v>359</v>
      </c>
      <c r="G443" s="36" t="s">
        <v>54</v>
      </c>
      <c r="H443" s="124">
        <f>H445+H447</f>
        <v>0</v>
      </c>
      <c r="I443" s="124">
        <f>I445+I447</f>
        <v>0</v>
      </c>
    </row>
    <row r="444" spans="1:9" ht="26.25" hidden="1">
      <c r="A444" s="49"/>
      <c r="B444" s="34" t="s">
        <v>76</v>
      </c>
      <c r="C444" s="36"/>
      <c r="D444" s="36">
        <v>1000</v>
      </c>
      <c r="E444" s="36">
        <v>1003</v>
      </c>
      <c r="F444" s="41" t="s">
        <v>359</v>
      </c>
      <c r="G444" s="36">
        <v>200</v>
      </c>
      <c r="H444" s="124">
        <f aca="true" t="shared" si="25" ref="H444:I451">H445</f>
        <v>0</v>
      </c>
      <c r="I444" s="124">
        <f t="shared" si="25"/>
        <v>0</v>
      </c>
    </row>
    <row r="445" spans="1:9" ht="26.25" hidden="1">
      <c r="A445" s="49"/>
      <c r="B445" s="34" t="s">
        <v>77</v>
      </c>
      <c r="C445" s="36"/>
      <c r="D445" s="36">
        <v>1000</v>
      </c>
      <c r="E445" s="36">
        <v>1003</v>
      </c>
      <c r="F445" s="41" t="s">
        <v>359</v>
      </c>
      <c r="G445" s="36">
        <v>240</v>
      </c>
      <c r="H445" s="124">
        <v>0</v>
      </c>
      <c r="I445" s="124">
        <v>0</v>
      </c>
    </row>
    <row r="446" spans="1:9" ht="15" hidden="1">
      <c r="A446" s="49"/>
      <c r="B446" s="65" t="s">
        <v>328</v>
      </c>
      <c r="C446" s="36"/>
      <c r="D446" s="36">
        <v>1000</v>
      </c>
      <c r="E446" s="36">
        <v>1003</v>
      </c>
      <c r="F446" s="41" t="s">
        <v>359</v>
      </c>
      <c r="G446" s="36">
        <v>300</v>
      </c>
      <c r="H446" s="124">
        <f t="shared" si="25"/>
        <v>0</v>
      </c>
      <c r="I446" s="124">
        <f t="shared" si="25"/>
        <v>0</v>
      </c>
    </row>
    <row r="447" spans="1:9" ht="12.75" hidden="1">
      <c r="A447" s="33"/>
      <c r="B447" s="34" t="s">
        <v>345</v>
      </c>
      <c r="C447" s="36"/>
      <c r="D447" s="36">
        <v>1000</v>
      </c>
      <c r="E447" s="36">
        <v>1003</v>
      </c>
      <c r="F447" s="41" t="s">
        <v>359</v>
      </c>
      <c r="G447" s="35" t="s">
        <v>346</v>
      </c>
      <c r="H447" s="125">
        <v>0</v>
      </c>
      <c r="I447" s="125">
        <v>0</v>
      </c>
    </row>
    <row r="448" spans="1:9" ht="15.75">
      <c r="A448" s="21" t="s">
        <v>39</v>
      </c>
      <c r="B448" s="22" t="s">
        <v>79</v>
      </c>
      <c r="C448" s="61"/>
      <c r="D448" s="61">
        <v>1100</v>
      </c>
      <c r="E448" s="52"/>
      <c r="F448" s="52"/>
      <c r="G448" s="52"/>
      <c r="H448" s="255">
        <f t="shared" si="25"/>
        <v>350</v>
      </c>
      <c r="I448" s="255">
        <f t="shared" si="25"/>
        <v>360</v>
      </c>
    </row>
    <row r="449" spans="1:9" ht="12.75">
      <c r="A449" s="25"/>
      <c r="B449" s="26" t="s">
        <v>79</v>
      </c>
      <c r="C449" s="27"/>
      <c r="D449" s="27" t="s">
        <v>40</v>
      </c>
      <c r="E449" s="27" t="s">
        <v>80</v>
      </c>
      <c r="F449" s="27"/>
      <c r="G449" s="27"/>
      <c r="H449" s="252">
        <f t="shared" si="25"/>
        <v>350</v>
      </c>
      <c r="I449" s="252">
        <f t="shared" si="25"/>
        <v>360</v>
      </c>
    </row>
    <row r="450" spans="1:9" ht="54">
      <c r="A450" s="29"/>
      <c r="B450" s="47" t="s">
        <v>70</v>
      </c>
      <c r="C450" s="31"/>
      <c r="D450" s="31" t="s">
        <v>40</v>
      </c>
      <c r="E450" s="44" t="s">
        <v>80</v>
      </c>
      <c r="F450" s="73" t="s">
        <v>71</v>
      </c>
      <c r="G450" s="31"/>
      <c r="H450" s="157">
        <f t="shared" si="25"/>
        <v>350</v>
      </c>
      <c r="I450" s="157">
        <f t="shared" si="25"/>
        <v>360</v>
      </c>
    </row>
    <row r="451" spans="1:9" ht="26.25">
      <c r="A451" s="29"/>
      <c r="B451" s="65" t="s">
        <v>72</v>
      </c>
      <c r="C451" s="31"/>
      <c r="D451" s="35" t="s">
        <v>40</v>
      </c>
      <c r="E451" s="35" t="s">
        <v>80</v>
      </c>
      <c r="F451" s="35" t="s">
        <v>73</v>
      </c>
      <c r="G451" s="31"/>
      <c r="H451" s="124">
        <f t="shared" si="25"/>
        <v>350</v>
      </c>
      <c r="I451" s="124">
        <f t="shared" si="25"/>
        <v>360</v>
      </c>
    </row>
    <row r="452" spans="1:9" ht="25.5">
      <c r="A452" s="33"/>
      <c r="B452" s="66" t="s">
        <v>74</v>
      </c>
      <c r="C452" s="35"/>
      <c r="D452" s="35" t="s">
        <v>40</v>
      </c>
      <c r="E452" s="35" t="s">
        <v>80</v>
      </c>
      <c r="F452" s="35" t="s">
        <v>75</v>
      </c>
      <c r="G452" s="35"/>
      <c r="H452" s="124">
        <f>H454</f>
        <v>350</v>
      </c>
      <c r="I452" s="124">
        <f>I454</f>
        <v>360</v>
      </c>
    </row>
    <row r="453" spans="1:9" ht="25.5">
      <c r="A453" s="33"/>
      <c r="B453" s="66" t="s">
        <v>76</v>
      </c>
      <c r="C453" s="35"/>
      <c r="D453" s="35" t="s">
        <v>40</v>
      </c>
      <c r="E453" s="35" t="s">
        <v>80</v>
      </c>
      <c r="F453" s="35" t="s">
        <v>75</v>
      </c>
      <c r="G453" s="35" t="s">
        <v>104</v>
      </c>
      <c r="H453" s="124">
        <f aca="true" t="shared" si="26" ref="H453:I459">H454</f>
        <v>350</v>
      </c>
      <c r="I453" s="124">
        <f t="shared" si="26"/>
        <v>360</v>
      </c>
    </row>
    <row r="454" spans="1:9" ht="25.5">
      <c r="A454" s="33"/>
      <c r="B454" s="34" t="s">
        <v>77</v>
      </c>
      <c r="C454" s="35"/>
      <c r="D454" s="35" t="s">
        <v>40</v>
      </c>
      <c r="E454" s="35" t="s">
        <v>80</v>
      </c>
      <c r="F454" s="35" t="s">
        <v>75</v>
      </c>
      <c r="G454" s="35" t="s">
        <v>78</v>
      </c>
      <c r="H454" s="125">
        <v>350</v>
      </c>
      <c r="I454" s="125">
        <v>360</v>
      </c>
    </row>
    <row r="455" spans="1:9" ht="15.75" hidden="1">
      <c r="A455" s="21" t="s">
        <v>41</v>
      </c>
      <c r="B455" s="22" t="s">
        <v>42</v>
      </c>
      <c r="C455" s="61"/>
      <c r="D455" s="52" t="s">
        <v>43</v>
      </c>
      <c r="E455" s="52"/>
      <c r="F455" s="52"/>
      <c r="G455" s="52"/>
      <c r="H455" s="255">
        <f t="shared" si="26"/>
        <v>0</v>
      </c>
      <c r="I455" s="255">
        <f t="shared" si="26"/>
        <v>0</v>
      </c>
    </row>
    <row r="456" spans="1:9" ht="13.5" hidden="1">
      <c r="A456" s="25"/>
      <c r="B456" s="71" t="s">
        <v>352</v>
      </c>
      <c r="C456" s="27"/>
      <c r="D456" s="72" t="s">
        <v>43</v>
      </c>
      <c r="E456" s="72" t="s">
        <v>353</v>
      </c>
      <c r="F456" s="72"/>
      <c r="G456" s="72"/>
      <c r="H456" s="259">
        <f t="shared" si="26"/>
        <v>0</v>
      </c>
      <c r="I456" s="259">
        <f t="shared" si="26"/>
        <v>0</v>
      </c>
    </row>
    <row r="457" spans="1:9" ht="40.5" customHeight="1" hidden="1">
      <c r="A457" s="29"/>
      <c r="B457" s="43" t="s">
        <v>320</v>
      </c>
      <c r="C457" s="35"/>
      <c r="D457" s="44" t="s">
        <v>43</v>
      </c>
      <c r="E457" s="44" t="s">
        <v>353</v>
      </c>
      <c r="F457" s="50" t="s">
        <v>321</v>
      </c>
      <c r="G457" s="31"/>
      <c r="H457" s="157">
        <f t="shared" si="26"/>
        <v>0</v>
      </c>
      <c r="I457" s="157">
        <f t="shared" si="26"/>
        <v>0</v>
      </c>
    </row>
    <row r="458" spans="1:9" ht="13.5" hidden="1">
      <c r="A458" s="29"/>
      <c r="B458" s="34" t="s">
        <v>272</v>
      </c>
      <c r="C458" s="35"/>
      <c r="D458" s="35" t="s">
        <v>43</v>
      </c>
      <c r="E458" s="35" t="s">
        <v>353</v>
      </c>
      <c r="F458" s="41" t="s">
        <v>322</v>
      </c>
      <c r="G458" s="31"/>
      <c r="H458" s="157">
        <f t="shared" si="26"/>
        <v>0</v>
      </c>
      <c r="I458" s="157">
        <f t="shared" si="26"/>
        <v>0</v>
      </c>
    </row>
    <row r="459" spans="1:9" ht="13.5" hidden="1">
      <c r="A459" s="29"/>
      <c r="B459" s="34" t="s">
        <v>272</v>
      </c>
      <c r="C459" s="35"/>
      <c r="D459" s="35" t="s">
        <v>43</v>
      </c>
      <c r="E459" s="35" t="s">
        <v>353</v>
      </c>
      <c r="F459" s="41" t="s">
        <v>323</v>
      </c>
      <c r="G459" s="31"/>
      <c r="H459" s="157">
        <f t="shared" si="26"/>
        <v>0</v>
      </c>
      <c r="I459" s="157">
        <f t="shared" si="26"/>
        <v>0</v>
      </c>
    </row>
    <row r="460" spans="1:9" ht="40.5" customHeight="1" hidden="1">
      <c r="A460" s="33"/>
      <c r="B460" s="34" t="s">
        <v>350</v>
      </c>
      <c r="C460" s="35"/>
      <c r="D460" s="35" t="s">
        <v>43</v>
      </c>
      <c r="E460" s="35" t="s">
        <v>353</v>
      </c>
      <c r="F460" s="41" t="s">
        <v>351</v>
      </c>
      <c r="G460" s="35" t="s">
        <v>83</v>
      </c>
      <c r="H460" s="124">
        <f>H462</f>
        <v>0</v>
      </c>
      <c r="I460" s="124">
        <f>I462</f>
        <v>0</v>
      </c>
    </row>
    <row r="461" spans="1:9" ht="27" customHeight="1" hidden="1">
      <c r="A461" s="33"/>
      <c r="B461" s="34" t="s">
        <v>76</v>
      </c>
      <c r="C461" s="35"/>
      <c r="D461" s="35" t="s">
        <v>43</v>
      </c>
      <c r="E461" s="35" t="s">
        <v>353</v>
      </c>
      <c r="F461" s="41" t="s">
        <v>351</v>
      </c>
      <c r="G461" s="35" t="s">
        <v>104</v>
      </c>
      <c r="H461" s="124">
        <f aca="true" t="shared" si="27" ref="H461:I465">H462</f>
        <v>0</v>
      </c>
      <c r="I461" s="124">
        <f t="shared" si="27"/>
        <v>0</v>
      </c>
    </row>
    <row r="462" spans="1:9" ht="25.5" hidden="1">
      <c r="A462" s="33"/>
      <c r="B462" s="34" t="s">
        <v>77</v>
      </c>
      <c r="C462" s="35"/>
      <c r="D462" s="35" t="s">
        <v>43</v>
      </c>
      <c r="E462" s="35" t="s">
        <v>353</v>
      </c>
      <c r="F462" s="41" t="s">
        <v>351</v>
      </c>
      <c r="G462" s="35" t="s">
        <v>78</v>
      </c>
      <c r="H462" s="125">
        <v>0</v>
      </c>
      <c r="I462" s="125">
        <v>0</v>
      </c>
    </row>
    <row r="463" spans="1:9" ht="31.5" hidden="1">
      <c r="A463" s="16" t="s">
        <v>44</v>
      </c>
      <c r="B463" s="20" t="s">
        <v>45</v>
      </c>
      <c r="C463" s="18"/>
      <c r="D463" s="20"/>
      <c r="E463" s="20"/>
      <c r="F463" s="20"/>
      <c r="G463" s="20"/>
      <c r="H463" s="250">
        <f t="shared" si="27"/>
        <v>0</v>
      </c>
      <c r="I463" s="250">
        <f t="shared" si="27"/>
        <v>0</v>
      </c>
    </row>
    <row r="464" spans="1:9" ht="15.75" hidden="1">
      <c r="A464" s="21" t="s">
        <v>46</v>
      </c>
      <c r="B464" s="22" t="s">
        <v>23</v>
      </c>
      <c r="C464" s="61"/>
      <c r="D464" s="61" t="s">
        <v>24</v>
      </c>
      <c r="E464" s="61"/>
      <c r="F464" s="61" t="s">
        <v>83</v>
      </c>
      <c r="G464" s="61" t="s">
        <v>83</v>
      </c>
      <c r="H464" s="255">
        <f t="shared" si="27"/>
        <v>0</v>
      </c>
      <c r="I464" s="255">
        <f t="shared" si="27"/>
        <v>0</v>
      </c>
    </row>
    <row r="465" spans="1:9" ht="25.5" hidden="1">
      <c r="A465" s="25"/>
      <c r="B465" s="26" t="s">
        <v>318</v>
      </c>
      <c r="C465" s="28"/>
      <c r="D465" s="28" t="s">
        <v>24</v>
      </c>
      <c r="E465" s="27" t="s">
        <v>319</v>
      </c>
      <c r="F465" s="28"/>
      <c r="G465" s="27"/>
      <c r="H465" s="252">
        <f t="shared" si="27"/>
        <v>0</v>
      </c>
      <c r="I465" s="252">
        <f t="shared" si="27"/>
        <v>0</v>
      </c>
    </row>
    <row r="466" spans="1:9" ht="27" hidden="1">
      <c r="A466" s="54"/>
      <c r="B466" s="30" t="s">
        <v>314</v>
      </c>
      <c r="C466" s="31"/>
      <c r="D466" s="31" t="s">
        <v>24</v>
      </c>
      <c r="E466" s="31" t="s">
        <v>319</v>
      </c>
      <c r="F466" s="32" t="s">
        <v>315</v>
      </c>
      <c r="G466" s="31"/>
      <c r="H466" s="157">
        <f aca="true" t="shared" si="28" ref="H466:I468">H467</f>
        <v>0</v>
      </c>
      <c r="I466" s="157">
        <f t="shared" si="28"/>
        <v>0</v>
      </c>
    </row>
    <row r="467" spans="1:9" ht="13.5" hidden="1">
      <c r="A467" s="54"/>
      <c r="B467" s="34" t="s">
        <v>272</v>
      </c>
      <c r="C467" s="35"/>
      <c r="D467" s="35" t="s">
        <v>24</v>
      </c>
      <c r="E467" s="35" t="s">
        <v>319</v>
      </c>
      <c r="F467" s="35" t="s">
        <v>518</v>
      </c>
      <c r="G467" s="31"/>
      <c r="H467" s="157">
        <f t="shared" si="28"/>
        <v>0</v>
      </c>
      <c r="I467" s="157">
        <f t="shared" si="28"/>
        <v>0</v>
      </c>
    </row>
    <row r="468" spans="1:9" ht="13.5" hidden="1">
      <c r="A468" s="54"/>
      <c r="B468" s="34" t="s">
        <v>272</v>
      </c>
      <c r="C468" s="35"/>
      <c r="D468" s="35" t="s">
        <v>24</v>
      </c>
      <c r="E468" s="35" t="s">
        <v>319</v>
      </c>
      <c r="F468" s="35" t="s">
        <v>316</v>
      </c>
      <c r="G468" s="31"/>
      <c r="H468" s="157">
        <f t="shared" si="28"/>
        <v>0</v>
      </c>
      <c r="I468" s="157">
        <f t="shared" si="28"/>
        <v>0</v>
      </c>
    </row>
    <row r="469" spans="1:9" ht="25.5" hidden="1">
      <c r="A469" s="54"/>
      <c r="B469" s="66" t="s">
        <v>120</v>
      </c>
      <c r="C469" s="36"/>
      <c r="D469" s="36" t="s">
        <v>24</v>
      </c>
      <c r="E469" s="35" t="s">
        <v>319</v>
      </c>
      <c r="F469" s="35" t="s">
        <v>317</v>
      </c>
      <c r="G469" s="35"/>
      <c r="H469" s="124">
        <f>H470+H472+H474</f>
        <v>0</v>
      </c>
      <c r="I469" s="124">
        <f>I470+I472+I474</f>
        <v>0</v>
      </c>
    </row>
    <row r="470" spans="1:9" ht="52.5" customHeight="1" hidden="1">
      <c r="A470" s="54"/>
      <c r="B470" s="74" t="s">
        <v>122</v>
      </c>
      <c r="C470" s="36"/>
      <c r="D470" s="36" t="s">
        <v>24</v>
      </c>
      <c r="E470" s="35" t="s">
        <v>319</v>
      </c>
      <c r="F470" s="35" t="s">
        <v>317</v>
      </c>
      <c r="G470" s="35" t="s">
        <v>123</v>
      </c>
      <c r="H470" s="124">
        <f>H471</f>
        <v>0</v>
      </c>
      <c r="I470" s="124">
        <f>I471</f>
        <v>0</v>
      </c>
    </row>
    <row r="471" spans="1:9" ht="12.75" hidden="1">
      <c r="A471" s="33"/>
      <c r="B471" s="34" t="s">
        <v>124</v>
      </c>
      <c r="C471" s="36"/>
      <c r="D471" s="36" t="s">
        <v>24</v>
      </c>
      <c r="E471" s="35" t="s">
        <v>319</v>
      </c>
      <c r="F471" s="35" t="s">
        <v>317</v>
      </c>
      <c r="G471" s="35" t="s">
        <v>133</v>
      </c>
      <c r="H471" s="125">
        <v>0</v>
      </c>
      <c r="I471" s="125">
        <v>0</v>
      </c>
    </row>
    <row r="472" spans="1:9" ht="25.5" hidden="1">
      <c r="A472" s="33"/>
      <c r="B472" s="34" t="s">
        <v>76</v>
      </c>
      <c r="C472" s="36"/>
      <c r="D472" s="36" t="s">
        <v>24</v>
      </c>
      <c r="E472" s="35" t="s">
        <v>319</v>
      </c>
      <c r="F472" s="35" t="s">
        <v>317</v>
      </c>
      <c r="G472" s="35" t="s">
        <v>104</v>
      </c>
      <c r="H472" s="125">
        <f>H473</f>
        <v>0</v>
      </c>
      <c r="I472" s="125">
        <f>I473</f>
        <v>0</v>
      </c>
    </row>
    <row r="473" spans="1:9" ht="25.5" hidden="1">
      <c r="A473" s="33"/>
      <c r="B473" s="34" t="s">
        <v>77</v>
      </c>
      <c r="C473" s="36"/>
      <c r="D473" s="36" t="s">
        <v>24</v>
      </c>
      <c r="E473" s="35" t="s">
        <v>319</v>
      </c>
      <c r="F473" s="35" t="s">
        <v>317</v>
      </c>
      <c r="G473" s="35" t="s">
        <v>78</v>
      </c>
      <c r="H473" s="125">
        <v>0</v>
      </c>
      <c r="I473" s="125">
        <v>0</v>
      </c>
    </row>
    <row r="474" spans="1:9" ht="12.75" hidden="1">
      <c r="A474" s="33"/>
      <c r="B474" s="34" t="s">
        <v>127</v>
      </c>
      <c r="C474" s="36"/>
      <c r="D474" s="36" t="s">
        <v>24</v>
      </c>
      <c r="E474" s="35" t="s">
        <v>319</v>
      </c>
      <c r="F474" s="35" t="s">
        <v>317</v>
      </c>
      <c r="G474" s="35" t="s">
        <v>128</v>
      </c>
      <c r="H474" s="125">
        <f>H475</f>
        <v>0</v>
      </c>
      <c r="I474" s="125">
        <f>I475</f>
        <v>0</v>
      </c>
    </row>
    <row r="475" spans="1:9" ht="12.75" hidden="1">
      <c r="A475" s="33"/>
      <c r="B475" s="34" t="s">
        <v>129</v>
      </c>
      <c r="C475" s="36"/>
      <c r="D475" s="36" t="s">
        <v>24</v>
      </c>
      <c r="E475" s="35" t="s">
        <v>319</v>
      </c>
      <c r="F475" s="35" t="s">
        <v>317</v>
      </c>
      <c r="G475" s="35" t="s">
        <v>130</v>
      </c>
      <c r="H475" s="125">
        <v>0</v>
      </c>
      <c r="I475" s="125">
        <v>0</v>
      </c>
    </row>
    <row r="476" spans="1:9" ht="15.75">
      <c r="A476" s="16" t="s">
        <v>44</v>
      </c>
      <c r="B476" s="20" t="s">
        <v>47</v>
      </c>
      <c r="C476" s="18"/>
      <c r="D476" s="20"/>
      <c r="E476" s="20"/>
      <c r="F476" s="20"/>
      <c r="G476" s="20"/>
      <c r="H476" s="250">
        <f>H477</f>
        <v>12156.327</v>
      </c>
      <c r="I476" s="250">
        <f>I477</f>
        <v>12543.759</v>
      </c>
    </row>
    <row r="477" spans="1:9" ht="15.75">
      <c r="A477" s="21" t="s">
        <v>46</v>
      </c>
      <c r="B477" s="22" t="s">
        <v>33</v>
      </c>
      <c r="C477" s="52"/>
      <c r="D477" s="52" t="s">
        <v>34</v>
      </c>
      <c r="E477" s="52"/>
      <c r="F477" s="52"/>
      <c r="G477" s="52"/>
      <c r="H477" s="255">
        <f>H478</f>
        <v>12156.327</v>
      </c>
      <c r="I477" s="255">
        <f>I478</f>
        <v>12543.759</v>
      </c>
    </row>
    <row r="478" spans="1:9" ht="13.5">
      <c r="A478" s="25"/>
      <c r="B478" s="71" t="s">
        <v>125</v>
      </c>
      <c r="C478" s="72"/>
      <c r="D478" s="72" t="s">
        <v>34</v>
      </c>
      <c r="E478" s="72" t="s">
        <v>126</v>
      </c>
      <c r="F478" s="72"/>
      <c r="G478" s="72"/>
      <c r="H478" s="259">
        <f>H479+H493</f>
        <v>12156.327</v>
      </c>
      <c r="I478" s="259">
        <f>I479+I493</f>
        <v>12543.759</v>
      </c>
    </row>
    <row r="479" spans="1:9" ht="54" hidden="1">
      <c r="A479" s="29"/>
      <c r="B479" s="30" t="s">
        <v>150</v>
      </c>
      <c r="C479" s="31"/>
      <c r="D479" s="31" t="s">
        <v>34</v>
      </c>
      <c r="E479" s="31" t="s">
        <v>126</v>
      </c>
      <c r="F479" s="31" t="s">
        <v>117</v>
      </c>
      <c r="G479" s="31"/>
      <c r="H479" s="157">
        <f>H480</f>
        <v>0</v>
      </c>
      <c r="I479" s="157">
        <f>I480</f>
        <v>0</v>
      </c>
    </row>
    <row r="480" spans="1:9" ht="25.5" hidden="1">
      <c r="A480" s="33"/>
      <c r="B480" s="34" t="s">
        <v>118</v>
      </c>
      <c r="C480" s="35"/>
      <c r="D480" s="35" t="s">
        <v>34</v>
      </c>
      <c r="E480" s="35" t="s">
        <v>126</v>
      </c>
      <c r="F480" s="35" t="s">
        <v>119</v>
      </c>
      <c r="G480" s="35" t="s">
        <v>83</v>
      </c>
      <c r="H480" s="124">
        <f>H481+H490</f>
        <v>0</v>
      </c>
      <c r="I480" s="124">
        <f>I481+I490</f>
        <v>0</v>
      </c>
    </row>
    <row r="481" spans="1:9" ht="25.5" hidden="1">
      <c r="A481" s="33"/>
      <c r="B481" s="34" t="s">
        <v>120</v>
      </c>
      <c r="C481" s="35"/>
      <c r="D481" s="35" t="s">
        <v>34</v>
      </c>
      <c r="E481" s="35" t="s">
        <v>126</v>
      </c>
      <c r="F481" s="35" t="s">
        <v>121</v>
      </c>
      <c r="G481" s="35"/>
      <c r="H481" s="125">
        <f>H483+H485+H487+H489</f>
        <v>0</v>
      </c>
      <c r="I481" s="125">
        <f>I483+I485+I487+I489</f>
        <v>0</v>
      </c>
    </row>
    <row r="482" spans="1:9" ht="53.25" customHeight="1" hidden="1">
      <c r="A482" s="33"/>
      <c r="B482" s="74" t="s">
        <v>122</v>
      </c>
      <c r="C482" s="35"/>
      <c r="D482" s="35" t="s">
        <v>34</v>
      </c>
      <c r="E482" s="35" t="s">
        <v>126</v>
      </c>
      <c r="F482" s="35" t="s">
        <v>121</v>
      </c>
      <c r="G482" s="35" t="s">
        <v>123</v>
      </c>
      <c r="H482" s="125">
        <f>H483</f>
        <v>0</v>
      </c>
      <c r="I482" s="125">
        <f>I483</f>
        <v>0</v>
      </c>
    </row>
    <row r="483" spans="1:9" ht="12.75" hidden="1">
      <c r="A483" s="33"/>
      <c r="B483" s="34" t="s">
        <v>124</v>
      </c>
      <c r="C483" s="35"/>
      <c r="D483" s="35" t="s">
        <v>34</v>
      </c>
      <c r="E483" s="35" t="s">
        <v>126</v>
      </c>
      <c r="F483" s="35" t="s">
        <v>121</v>
      </c>
      <c r="G483" s="35" t="s">
        <v>133</v>
      </c>
      <c r="H483" s="125">
        <v>0</v>
      </c>
      <c r="I483" s="125">
        <v>0</v>
      </c>
    </row>
    <row r="484" spans="1:9" ht="25.5" hidden="1">
      <c r="A484" s="33"/>
      <c r="B484" s="34" t="s">
        <v>76</v>
      </c>
      <c r="C484" s="35"/>
      <c r="D484" s="35" t="s">
        <v>34</v>
      </c>
      <c r="E484" s="35" t="s">
        <v>126</v>
      </c>
      <c r="F484" s="35" t="s">
        <v>121</v>
      </c>
      <c r="G484" s="35" t="s">
        <v>104</v>
      </c>
      <c r="H484" s="125">
        <f>H485</f>
        <v>0</v>
      </c>
      <c r="I484" s="125">
        <f>I485</f>
        <v>0</v>
      </c>
    </row>
    <row r="485" spans="1:9" ht="25.5" hidden="1">
      <c r="A485" s="33"/>
      <c r="B485" s="34" t="s">
        <v>77</v>
      </c>
      <c r="C485" s="35"/>
      <c r="D485" s="35" t="s">
        <v>34</v>
      </c>
      <c r="E485" s="35" t="s">
        <v>126</v>
      </c>
      <c r="F485" s="35" t="s">
        <v>121</v>
      </c>
      <c r="G485" s="35" t="s">
        <v>78</v>
      </c>
      <c r="H485" s="125">
        <v>0</v>
      </c>
      <c r="I485" s="125">
        <v>0</v>
      </c>
    </row>
    <row r="486" spans="1:9" ht="25.5" hidden="1">
      <c r="A486" s="33"/>
      <c r="B486" s="64" t="s">
        <v>90</v>
      </c>
      <c r="C486" s="35"/>
      <c r="D486" s="35" t="s">
        <v>34</v>
      </c>
      <c r="E486" s="35" t="s">
        <v>126</v>
      </c>
      <c r="F486" s="35" t="s">
        <v>121</v>
      </c>
      <c r="G486" s="35" t="s">
        <v>97</v>
      </c>
      <c r="H486" s="125">
        <f>H487</f>
        <v>0</v>
      </c>
      <c r="I486" s="125">
        <f>I487</f>
        <v>0</v>
      </c>
    </row>
    <row r="487" spans="1:9" ht="12.75" hidden="1">
      <c r="A487" s="33"/>
      <c r="B487" s="34" t="s">
        <v>91</v>
      </c>
      <c r="C487" s="35"/>
      <c r="D487" s="35" t="s">
        <v>34</v>
      </c>
      <c r="E487" s="35" t="s">
        <v>126</v>
      </c>
      <c r="F487" s="35" t="s">
        <v>121</v>
      </c>
      <c r="G487" s="35" t="s">
        <v>92</v>
      </c>
      <c r="H487" s="125">
        <v>0</v>
      </c>
      <c r="I487" s="125">
        <v>0</v>
      </c>
    </row>
    <row r="488" spans="1:9" ht="12.75" hidden="1">
      <c r="A488" s="33"/>
      <c r="B488" s="34" t="s">
        <v>127</v>
      </c>
      <c r="C488" s="35"/>
      <c r="D488" s="35" t="s">
        <v>34</v>
      </c>
      <c r="E488" s="35" t="s">
        <v>126</v>
      </c>
      <c r="F488" s="35" t="s">
        <v>121</v>
      </c>
      <c r="G488" s="35" t="s">
        <v>128</v>
      </c>
      <c r="H488" s="125">
        <f aca="true" t="shared" si="29" ref="H488:I494">H489</f>
        <v>0</v>
      </c>
      <c r="I488" s="125">
        <f t="shared" si="29"/>
        <v>0</v>
      </c>
    </row>
    <row r="489" spans="1:9" ht="12.75" hidden="1">
      <c r="A489" s="33"/>
      <c r="B489" s="34" t="s">
        <v>129</v>
      </c>
      <c r="C489" s="35"/>
      <c r="D489" s="35" t="s">
        <v>34</v>
      </c>
      <c r="E489" s="35" t="s">
        <v>126</v>
      </c>
      <c r="F489" s="35" t="s">
        <v>121</v>
      </c>
      <c r="G489" s="35" t="s">
        <v>130</v>
      </c>
      <c r="H489" s="125">
        <v>0</v>
      </c>
      <c r="I489" s="125">
        <v>0</v>
      </c>
    </row>
    <row r="490" spans="1:9" ht="27.75" customHeight="1" hidden="1">
      <c r="A490" s="33"/>
      <c r="B490" s="75" t="s">
        <v>48</v>
      </c>
      <c r="C490" s="35"/>
      <c r="D490" s="35" t="s">
        <v>34</v>
      </c>
      <c r="E490" s="35" t="s">
        <v>126</v>
      </c>
      <c r="F490" s="35" t="s">
        <v>132</v>
      </c>
      <c r="G490" s="35"/>
      <c r="H490" s="125">
        <f>H492</f>
        <v>0</v>
      </c>
      <c r="I490" s="125">
        <f>I492</f>
        <v>0</v>
      </c>
    </row>
    <row r="491" spans="1:9" ht="53.25" customHeight="1" hidden="1">
      <c r="A491" s="33"/>
      <c r="B491" s="74" t="s">
        <v>122</v>
      </c>
      <c r="C491" s="35"/>
      <c r="D491" s="35" t="s">
        <v>34</v>
      </c>
      <c r="E491" s="35" t="s">
        <v>126</v>
      </c>
      <c r="F491" s="35" t="s">
        <v>132</v>
      </c>
      <c r="G491" s="35" t="s">
        <v>123</v>
      </c>
      <c r="H491" s="125">
        <f t="shared" si="29"/>
        <v>0</v>
      </c>
      <c r="I491" s="125">
        <f t="shared" si="29"/>
        <v>0</v>
      </c>
    </row>
    <row r="492" spans="1:9" ht="17.25" customHeight="1" hidden="1">
      <c r="A492" s="33"/>
      <c r="B492" s="34" t="s">
        <v>124</v>
      </c>
      <c r="C492" s="35"/>
      <c r="D492" s="35" t="s">
        <v>34</v>
      </c>
      <c r="E492" s="35" t="s">
        <v>126</v>
      </c>
      <c r="F492" s="35" t="s">
        <v>132</v>
      </c>
      <c r="G492" s="35" t="s">
        <v>133</v>
      </c>
      <c r="H492" s="125">
        <v>0</v>
      </c>
      <c r="I492" s="125">
        <v>0</v>
      </c>
    </row>
    <row r="493" spans="1:9" ht="27" customHeight="1">
      <c r="A493" s="33"/>
      <c r="B493" s="43" t="s">
        <v>320</v>
      </c>
      <c r="C493" s="68"/>
      <c r="D493" s="31" t="s">
        <v>34</v>
      </c>
      <c r="E493" s="69" t="s">
        <v>126</v>
      </c>
      <c r="F493" s="44" t="s">
        <v>321</v>
      </c>
      <c r="G493" s="70"/>
      <c r="H493" s="258">
        <f t="shared" si="29"/>
        <v>12156.327</v>
      </c>
      <c r="I493" s="258">
        <f t="shared" si="29"/>
        <v>12543.759</v>
      </c>
    </row>
    <row r="494" spans="1:9" ht="15" customHeight="1">
      <c r="A494" s="33"/>
      <c r="B494" s="34" t="s">
        <v>272</v>
      </c>
      <c r="C494" s="68"/>
      <c r="D494" s="35" t="s">
        <v>34</v>
      </c>
      <c r="E494" s="35" t="s">
        <v>126</v>
      </c>
      <c r="F494" s="41" t="s">
        <v>322</v>
      </c>
      <c r="G494" s="70"/>
      <c r="H494" s="124">
        <f>H495</f>
        <v>12156.327</v>
      </c>
      <c r="I494" s="124">
        <f t="shared" si="29"/>
        <v>12543.759</v>
      </c>
    </row>
    <row r="495" spans="1:9" ht="14.25" customHeight="1">
      <c r="A495" s="33"/>
      <c r="B495" s="34" t="s">
        <v>272</v>
      </c>
      <c r="C495" s="68"/>
      <c r="D495" s="35" t="s">
        <v>34</v>
      </c>
      <c r="E495" s="35" t="s">
        <v>126</v>
      </c>
      <c r="F495" s="41" t="s">
        <v>323</v>
      </c>
      <c r="G495" s="70"/>
      <c r="H495" s="124">
        <f>H496+H504</f>
        <v>12156.327</v>
      </c>
      <c r="I495" s="124">
        <f>I496+I504</f>
        <v>12543.759</v>
      </c>
    </row>
    <row r="496" spans="1:9" ht="24" customHeight="1">
      <c r="A496" s="33"/>
      <c r="B496" s="34" t="s">
        <v>120</v>
      </c>
      <c r="C496" s="68"/>
      <c r="D496" s="35" t="s">
        <v>34</v>
      </c>
      <c r="E496" s="35" t="s">
        <v>126</v>
      </c>
      <c r="F496" s="41" t="s">
        <v>324</v>
      </c>
      <c r="G496" s="70"/>
      <c r="H496" s="124">
        <f>H497+H499+H501</f>
        <v>12156.327</v>
      </c>
      <c r="I496" s="124">
        <f>I497+I499+I501</f>
        <v>12543.759</v>
      </c>
    </row>
    <row r="497" spans="1:9" ht="52.5" customHeight="1">
      <c r="A497" s="33"/>
      <c r="B497" s="74" t="s">
        <v>122</v>
      </c>
      <c r="C497" s="35"/>
      <c r="D497" s="35" t="s">
        <v>34</v>
      </c>
      <c r="E497" s="35" t="s">
        <v>126</v>
      </c>
      <c r="F497" s="35" t="s">
        <v>324</v>
      </c>
      <c r="G497" s="35" t="s">
        <v>123</v>
      </c>
      <c r="H497" s="125">
        <f>H498</f>
        <v>9685.827</v>
      </c>
      <c r="I497" s="125">
        <f>I498</f>
        <v>10073.259</v>
      </c>
    </row>
    <row r="498" spans="1:9" ht="18.75" customHeight="1">
      <c r="A498" s="33"/>
      <c r="B498" s="34" t="s">
        <v>124</v>
      </c>
      <c r="C498" s="35"/>
      <c r="D498" s="35" t="s">
        <v>34</v>
      </c>
      <c r="E498" s="35" t="s">
        <v>126</v>
      </c>
      <c r="F498" s="35" t="s">
        <v>324</v>
      </c>
      <c r="G498" s="35" t="s">
        <v>133</v>
      </c>
      <c r="H498" s="125">
        <v>9685.827</v>
      </c>
      <c r="I498" s="125">
        <v>10073.259</v>
      </c>
    </row>
    <row r="499" spans="1:9" ht="24" customHeight="1">
      <c r="A499" s="33"/>
      <c r="B499" s="34" t="s">
        <v>76</v>
      </c>
      <c r="C499" s="35"/>
      <c r="D499" s="35" t="s">
        <v>34</v>
      </c>
      <c r="E499" s="35" t="s">
        <v>126</v>
      </c>
      <c r="F499" s="35" t="s">
        <v>324</v>
      </c>
      <c r="G499" s="35" t="s">
        <v>104</v>
      </c>
      <c r="H499" s="124">
        <f>H500</f>
        <v>2460.5</v>
      </c>
      <c r="I499" s="124">
        <f>I500</f>
        <v>2460.5</v>
      </c>
    </row>
    <row r="500" spans="1:9" ht="23.25" customHeight="1">
      <c r="A500" s="33"/>
      <c r="B500" s="34" t="s">
        <v>77</v>
      </c>
      <c r="C500" s="68"/>
      <c r="D500" s="35" t="s">
        <v>34</v>
      </c>
      <c r="E500" s="35" t="s">
        <v>126</v>
      </c>
      <c r="F500" s="41" t="s">
        <v>324</v>
      </c>
      <c r="G500" s="35" t="s">
        <v>78</v>
      </c>
      <c r="H500" s="124">
        <v>2460.5</v>
      </c>
      <c r="I500" s="124">
        <v>2460.5</v>
      </c>
    </row>
    <row r="501" spans="1:9" ht="23.25" customHeight="1">
      <c r="A501" s="33"/>
      <c r="B501" s="34" t="s">
        <v>127</v>
      </c>
      <c r="C501" s="35"/>
      <c r="D501" s="35" t="s">
        <v>34</v>
      </c>
      <c r="E501" s="35" t="s">
        <v>126</v>
      </c>
      <c r="F501" s="35" t="s">
        <v>324</v>
      </c>
      <c r="G501" s="35" t="s">
        <v>128</v>
      </c>
      <c r="H501" s="125">
        <f>H502+H503</f>
        <v>10</v>
      </c>
      <c r="I501" s="125">
        <f>I502+I503</f>
        <v>10</v>
      </c>
    </row>
    <row r="502" spans="1:9" ht="15.75" customHeight="1" hidden="1">
      <c r="A502" s="33"/>
      <c r="B502" s="34" t="s">
        <v>312</v>
      </c>
      <c r="C502" s="68"/>
      <c r="D502" s="35" t="s">
        <v>34</v>
      </c>
      <c r="E502" s="35" t="s">
        <v>126</v>
      </c>
      <c r="F502" s="41" t="s">
        <v>324</v>
      </c>
      <c r="G502" s="35" t="s">
        <v>313</v>
      </c>
      <c r="H502" s="124">
        <v>0</v>
      </c>
      <c r="I502" s="124">
        <v>0</v>
      </c>
    </row>
    <row r="503" spans="1:9" ht="15.75" customHeight="1">
      <c r="A503" s="33"/>
      <c r="B503" s="34" t="s">
        <v>129</v>
      </c>
      <c r="C503" s="35"/>
      <c r="D503" s="35" t="s">
        <v>34</v>
      </c>
      <c r="E503" s="35" t="s">
        <v>126</v>
      </c>
      <c r="F503" s="35" t="s">
        <v>324</v>
      </c>
      <c r="G503" s="35" t="s">
        <v>130</v>
      </c>
      <c r="H503" s="125">
        <v>10</v>
      </c>
      <c r="I503" s="125">
        <v>10</v>
      </c>
    </row>
    <row r="504" spans="1:9" ht="23.25" customHeight="1" hidden="1">
      <c r="A504" s="33"/>
      <c r="B504" s="34" t="s">
        <v>448</v>
      </c>
      <c r="C504" s="68"/>
      <c r="D504" s="35" t="s">
        <v>34</v>
      </c>
      <c r="E504" s="35" t="s">
        <v>126</v>
      </c>
      <c r="F504" s="41" t="s">
        <v>325</v>
      </c>
      <c r="G504" s="70"/>
      <c r="H504" s="124">
        <f>H505</f>
        <v>0</v>
      </c>
      <c r="I504" s="124">
        <f>I505</f>
        <v>0</v>
      </c>
    </row>
    <row r="505" spans="1:9" ht="23.25" customHeight="1" hidden="1">
      <c r="A505" s="33"/>
      <c r="B505" s="34" t="s">
        <v>76</v>
      </c>
      <c r="C505" s="68"/>
      <c r="D505" s="35" t="s">
        <v>34</v>
      </c>
      <c r="E505" s="35" t="s">
        <v>126</v>
      </c>
      <c r="F505" s="41" t="s">
        <v>325</v>
      </c>
      <c r="G505" s="35" t="s">
        <v>104</v>
      </c>
      <c r="H505" s="124">
        <f>H506</f>
        <v>0</v>
      </c>
      <c r="I505" s="124">
        <f>I506</f>
        <v>0</v>
      </c>
    </row>
    <row r="506" spans="1:9" ht="24.75" customHeight="1" hidden="1">
      <c r="A506" s="33"/>
      <c r="B506" s="34" t="s">
        <v>77</v>
      </c>
      <c r="C506" s="68"/>
      <c r="D506" s="35" t="s">
        <v>34</v>
      </c>
      <c r="E506" s="35" t="s">
        <v>126</v>
      </c>
      <c r="F506" s="41" t="s">
        <v>325</v>
      </c>
      <c r="G506" s="35" t="s">
        <v>78</v>
      </c>
      <c r="H506" s="124">
        <v>0</v>
      </c>
      <c r="I506" s="124">
        <v>0</v>
      </c>
    </row>
    <row r="507" spans="1:9" s="9" customFormat="1" ht="15.75">
      <c r="A507" s="323" t="s">
        <v>358</v>
      </c>
      <c r="B507" s="324"/>
      <c r="C507" s="324"/>
      <c r="D507" s="324"/>
      <c r="E507" s="324"/>
      <c r="F507" s="324"/>
      <c r="G507" s="325"/>
      <c r="H507" s="260">
        <f>H23</f>
        <v>92985.32700000002</v>
      </c>
      <c r="I507" s="260">
        <f>I23</f>
        <v>83988.872</v>
      </c>
    </row>
    <row r="508" spans="8:9" ht="12.75">
      <c r="H508" s="76"/>
      <c r="I508" s="76"/>
    </row>
    <row r="509" spans="8:9" ht="12.75">
      <c r="H509" s="76"/>
      <c r="I509" s="76"/>
    </row>
    <row r="510" spans="8:9" ht="12.75">
      <c r="H510" s="76"/>
      <c r="I510" s="76"/>
    </row>
    <row r="511" spans="8:9" ht="12.75">
      <c r="H511" s="76"/>
      <c r="I511" s="76"/>
    </row>
    <row r="512" spans="8:9" ht="12.75">
      <c r="H512" s="76"/>
      <c r="I512" s="76"/>
    </row>
    <row r="513" spans="8:9" ht="12.75">
      <c r="H513" s="76"/>
      <c r="I513" s="76"/>
    </row>
    <row r="514" spans="8:9" ht="12.75">
      <c r="H514" s="76"/>
      <c r="I514" s="76"/>
    </row>
    <row r="515" spans="8:9" ht="12.75">
      <c r="H515" s="76"/>
      <c r="I515" s="76"/>
    </row>
    <row r="516" spans="8:9" ht="12.75">
      <c r="H516" s="76"/>
      <c r="I516" s="76"/>
    </row>
    <row r="517" spans="8:9" ht="12.75">
      <c r="H517" s="76"/>
      <c r="I517" s="76"/>
    </row>
    <row r="518" spans="8:9" ht="12.75">
      <c r="H518" s="76"/>
      <c r="I518" s="76"/>
    </row>
    <row r="519" spans="8:9" ht="12.75">
      <c r="H519" s="76"/>
      <c r="I519" s="76"/>
    </row>
    <row r="520" spans="8:9" ht="12.75">
      <c r="H520" s="76"/>
      <c r="I520" s="76"/>
    </row>
    <row r="521" spans="8:9" ht="12.75">
      <c r="H521" s="76"/>
      <c r="I521" s="76"/>
    </row>
    <row r="522" spans="8:9" ht="12.75">
      <c r="H522" s="76"/>
      <c r="I522" s="76"/>
    </row>
    <row r="523" spans="8:9" ht="12.75">
      <c r="H523" s="76"/>
      <c r="I523" s="76"/>
    </row>
    <row r="524" spans="8:9" ht="12.75">
      <c r="H524" s="76"/>
      <c r="I524" s="76"/>
    </row>
    <row r="525" spans="8:9" ht="12.75">
      <c r="H525" s="76"/>
      <c r="I525" s="76"/>
    </row>
    <row r="526" spans="8:9" ht="12.75">
      <c r="H526" s="76"/>
      <c r="I526" s="76"/>
    </row>
    <row r="527" spans="8:9" ht="12.75">
      <c r="H527" s="76"/>
      <c r="I527" s="76"/>
    </row>
    <row r="528" spans="8:9" ht="12.75">
      <c r="H528" s="76"/>
      <c r="I528" s="76"/>
    </row>
    <row r="529" spans="8:9" ht="12.75">
      <c r="H529" s="76"/>
      <c r="I529" s="76"/>
    </row>
    <row r="530" spans="8:9" ht="12.75">
      <c r="H530" s="76"/>
      <c r="I530" s="76"/>
    </row>
    <row r="531" spans="8:9" ht="12.75">
      <c r="H531" s="76"/>
      <c r="I531" s="76"/>
    </row>
    <row r="532" spans="8:9" ht="12.75">
      <c r="H532" s="76"/>
      <c r="I532" s="76"/>
    </row>
    <row r="533" spans="8:9" ht="12.75">
      <c r="H533" s="76"/>
      <c r="I533" s="76"/>
    </row>
    <row r="534" spans="8:9" ht="12.75">
      <c r="H534" s="76"/>
      <c r="I534" s="76"/>
    </row>
    <row r="535" spans="8:9" ht="12.75">
      <c r="H535" s="76"/>
      <c r="I535" s="76"/>
    </row>
    <row r="536" spans="8:9" ht="12.75">
      <c r="H536" s="76"/>
      <c r="I536" s="76"/>
    </row>
    <row r="537" spans="8:9" ht="12.75">
      <c r="H537" s="76"/>
      <c r="I537" s="76"/>
    </row>
    <row r="538" spans="8:9" ht="12.75">
      <c r="H538" s="76"/>
      <c r="I538" s="76"/>
    </row>
    <row r="539" spans="8:9" ht="12.75">
      <c r="H539" s="76"/>
      <c r="I539" s="76"/>
    </row>
    <row r="540" spans="8:9" ht="12.75">
      <c r="H540" s="76"/>
      <c r="I540" s="76"/>
    </row>
    <row r="541" spans="8:9" ht="12.75">
      <c r="H541" s="76"/>
      <c r="I541" s="76"/>
    </row>
    <row r="542" spans="8:9" ht="12.75">
      <c r="H542" s="76"/>
      <c r="I542" s="76"/>
    </row>
    <row r="543" spans="8:9" ht="12.75">
      <c r="H543" s="76"/>
      <c r="I543" s="76"/>
    </row>
    <row r="544" spans="8:9" ht="12.75">
      <c r="H544" s="76"/>
      <c r="I544" s="76"/>
    </row>
    <row r="545" spans="8:9" ht="12.75">
      <c r="H545" s="76"/>
      <c r="I545" s="76"/>
    </row>
    <row r="546" spans="8:9" ht="12.75">
      <c r="H546" s="76"/>
      <c r="I546" s="76"/>
    </row>
  </sheetData>
  <sheetProtection/>
  <mergeCells count="21">
    <mergeCell ref="A10:I10"/>
    <mergeCell ref="B20:B21"/>
    <mergeCell ref="A12:I12"/>
    <mergeCell ref="C20:C21"/>
    <mergeCell ref="A1:I1"/>
    <mergeCell ref="A2:I2"/>
    <mergeCell ref="A3:I3"/>
    <mergeCell ref="A4:I4"/>
    <mergeCell ref="A5:I5"/>
    <mergeCell ref="H20:I20"/>
    <mergeCell ref="A9:I9"/>
    <mergeCell ref="A507:G507"/>
    <mergeCell ref="E20:E21"/>
    <mergeCell ref="A17:I17"/>
    <mergeCell ref="G20:G21"/>
    <mergeCell ref="A20:A21"/>
    <mergeCell ref="A11:I11"/>
    <mergeCell ref="A13:I13"/>
    <mergeCell ref="D20:D21"/>
    <mergeCell ref="A18:I18"/>
    <mergeCell ref="F20:F21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34"/>
  <sheetViews>
    <sheetView view="pageBreakPreview" zoomScaleSheetLayoutView="100" zoomScalePageLayoutView="0" workbookViewId="0" topLeftCell="A1">
      <selection activeCell="A5" sqref="A5:G5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5.00390625" style="0" customWidth="1"/>
    <col min="4" max="4" width="15.421875" style="0" customWidth="1"/>
    <col min="5" max="5" width="20.00390625" style="0" customWidth="1"/>
    <col min="6" max="6" width="33.8515625" style="0" customWidth="1"/>
    <col min="7" max="7" width="10.7109375" style="0" customWidth="1"/>
  </cols>
  <sheetData>
    <row r="1" spans="1:7" ht="12.75">
      <c r="A1" s="320" t="s">
        <v>529</v>
      </c>
      <c r="B1" s="320"/>
      <c r="C1" s="320"/>
      <c r="D1" s="320"/>
      <c r="E1" s="320"/>
      <c r="F1" s="320"/>
      <c r="G1" s="320"/>
    </row>
    <row r="2" spans="1:7" ht="12.75">
      <c r="A2" s="320" t="s">
        <v>50</v>
      </c>
      <c r="B2" s="320"/>
      <c r="C2" s="320"/>
      <c r="D2" s="320"/>
      <c r="E2" s="320"/>
      <c r="F2" s="320"/>
      <c r="G2" s="320"/>
    </row>
    <row r="3" spans="1:7" ht="12.75">
      <c r="A3" s="320" t="s">
        <v>51</v>
      </c>
      <c r="B3" s="320"/>
      <c r="C3" s="320"/>
      <c r="D3" s="320"/>
      <c r="E3" s="320"/>
      <c r="F3" s="320"/>
      <c r="G3" s="320"/>
    </row>
    <row r="4" spans="1:7" ht="12.75">
      <c r="A4" s="320" t="s">
        <v>52</v>
      </c>
      <c r="B4" s="320"/>
      <c r="C4" s="320"/>
      <c r="D4" s="320"/>
      <c r="E4" s="320"/>
      <c r="F4" s="320"/>
      <c r="G4" s="320"/>
    </row>
    <row r="5" spans="1:7" ht="12.75">
      <c r="A5" s="320" t="s">
        <v>583</v>
      </c>
      <c r="B5" s="320"/>
      <c r="C5" s="320"/>
      <c r="D5" s="320"/>
      <c r="E5" s="320"/>
      <c r="F5" s="320"/>
      <c r="G5" s="320"/>
    </row>
    <row r="9" spans="1:7" s="10" customFormat="1" ht="12.75">
      <c r="A9" s="320" t="s">
        <v>459</v>
      </c>
      <c r="B9" s="320"/>
      <c r="C9" s="320"/>
      <c r="D9" s="320"/>
      <c r="E9" s="320"/>
      <c r="F9" s="320"/>
      <c r="G9" s="320"/>
    </row>
    <row r="10" spans="1:7" s="10" customFormat="1" ht="12.75">
      <c r="A10" s="320" t="s">
        <v>50</v>
      </c>
      <c r="B10" s="320"/>
      <c r="C10" s="320"/>
      <c r="D10" s="320"/>
      <c r="E10" s="320"/>
      <c r="F10" s="320"/>
      <c r="G10" s="320"/>
    </row>
    <row r="11" spans="1:7" s="10" customFormat="1" ht="12.75">
      <c r="A11" s="320" t="s">
        <v>51</v>
      </c>
      <c r="B11" s="320"/>
      <c r="C11" s="320"/>
      <c r="D11" s="320"/>
      <c r="E11" s="320"/>
      <c r="F11" s="320"/>
      <c r="G11" s="320"/>
    </row>
    <row r="12" spans="1:7" s="10" customFormat="1" ht="12.75">
      <c r="A12" s="320" t="s">
        <v>52</v>
      </c>
      <c r="B12" s="320"/>
      <c r="C12" s="320"/>
      <c r="D12" s="320"/>
      <c r="E12" s="320"/>
      <c r="F12" s="320"/>
      <c r="G12" s="320"/>
    </row>
    <row r="13" spans="1:7" s="10" customFormat="1" ht="12.75">
      <c r="A13" s="320" t="s">
        <v>560</v>
      </c>
      <c r="B13" s="320"/>
      <c r="C13" s="320"/>
      <c r="D13" s="320"/>
      <c r="E13" s="320"/>
      <c r="F13" s="320"/>
      <c r="G13" s="320"/>
    </row>
    <row r="14" spans="1:7" ht="12.75">
      <c r="A14" s="1"/>
      <c r="B14" s="1"/>
      <c r="C14" s="1"/>
      <c r="D14" s="1"/>
      <c r="E14" s="1"/>
      <c r="F14" s="1"/>
      <c r="G14" s="1"/>
    </row>
    <row r="15" spans="1:7" ht="29.25" customHeight="1">
      <c r="A15" s="206"/>
      <c r="B15" s="331" t="s">
        <v>489</v>
      </c>
      <c r="C15" s="331"/>
      <c r="D15" s="331"/>
      <c r="E15" s="331"/>
      <c r="F15" s="331"/>
      <c r="G15" s="331"/>
    </row>
    <row r="17" spans="1:7" ht="60" customHeight="1">
      <c r="A17" s="207" t="s">
        <v>55</v>
      </c>
      <c r="B17" s="207" t="s">
        <v>460</v>
      </c>
      <c r="C17" s="207" t="s">
        <v>461</v>
      </c>
      <c r="D17" s="207" t="s">
        <v>462</v>
      </c>
      <c r="E17" s="207" t="s">
        <v>463</v>
      </c>
      <c r="F17" s="207" t="s">
        <v>464</v>
      </c>
      <c r="G17" s="207" t="s">
        <v>558</v>
      </c>
    </row>
    <row r="18" spans="1:7" ht="60" customHeight="1">
      <c r="A18" s="337">
        <v>1</v>
      </c>
      <c r="B18" s="337" t="s">
        <v>465</v>
      </c>
      <c r="C18" s="337" t="s">
        <v>466</v>
      </c>
      <c r="D18" s="332" t="s">
        <v>59</v>
      </c>
      <c r="E18" s="332" t="s">
        <v>59</v>
      </c>
      <c r="F18" s="208" t="s">
        <v>467</v>
      </c>
      <c r="G18" s="262">
        <f>(5.02+161+99)-161+45.18+161</f>
        <v>310.2</v>
      </c>
    </row>
    <row r="19" spans="1:7" ht="90" customHeight="1">
      <c r="A19" s="337"/>
      <c r="B19" s="337"/>
      <c r="C19" s="337"/>
      <c r="D19" s="337"/>
      <c r="E19" s="337"/>
      <c r="F19" s="209" t="s">
        <v>468</v>
      </c>
      <c r="G19" s="262">
        <f>(213.25+6886+99)-6886+121.39+6886</f>
        <v>7319.64</v>
      </c>
    </row>
    <row r="20" spans="1:7" ht="57" customHeight="1">
      <c r="A20" s="337"/>
      <c r="B20" s="337"/>
      <c r="C20" s="337"/>
      <c r="D20" s="337"/>
      <c r="E20" s="337"/>
      <c r="F20" s="209" t="s">
        <v>469</v>
      </c>
      <c r="G20" s="262">
        <f>(1.87+46+99)-46+12.82+0.61+46</f>
        <v>160.3</v>
      </c>
    </row>
    <row r="21" spans="1:7" ht="93" customHeight="1">
      <c r="A21" s="337"/>
      <c r="B21" s="337"/>
      <c r="C21" s="337"/>
      <c r="D21" s="337"/>
      <c r="E21" s="337"/>
      <c r="F21" s="209" t="s">
        <v>553</v>
      </c>
      <c r="G21" s="262">
        <f>250+129+2078</f>
        <v>2457</v>
      </c>
    </row>
    <row r="22" spans="1:7" ht="147" customHeight="1">
      <c r="A22" s="337"/>
      <c r="B22" s="337"/>
      <c r="C22" s="337"/>
      <c r="D22" s="337"/>
      <c r="E22" s="337"/>
      <c r="F22" s="209" t="s">
        <v>554</v>
      </c>
      <c r="G22" s="262">
        <f>2000+198</f>
        <v>2198</v>
      </c>
    </row>
    <row r="23" spans="1:7" ht="105" customHeight="1">
      <c r="A23" s="337"/>
      <c r="B23" s="337"/>
      <c r="C23" s="337"/>
      <c r="D23" s="337"/>
      <c r="E23" s="337"/>
      <c r="F23" s="210" t="s">
        <v>568</v>
      </c>
      <c r="G23" s="262">
        <v>200</v>
      </c>
    </row>
    <row r="24" spans="1:7" ht="72" customHeight="1">
      <c r="A24" s="337"/>
      <c r="B24" s="337"/>
      <c r="C24" s="337"/>
      <c r="D24" s="341"/>
      <c r="E24" s="337"/>
      <c r="F24" s="210" t="s">
        <v>569</v>
      </c>
      <c r="G24" s="262">
        <v>336</v>
      </c>
    </row>
    <row r="25" spans="1:7" ht="12.75">
      <c r="A25" s="334" t="s">
        <v>470</v>
      </c>
      <c r="B25" s="335"/>
      <c r="C25" s="335"/>
      <c r="D25" s="335"/>
      <c r="E25" s="335"/>
      <c r="F25" s="336"/>
      <c r="G25" s="263">
        <f>G18+G19+G20+G21+G22+G23+G24</f>
        <v>12981.14</v>
      </c>
    </row>
    <row r="26" spans="1:7" ht="111" customHeight="1">
      <c r="A26" s="332">
        <v>2</v>
      </c>
      <c r="B26" s="332" t="s">
        <v>153</v>
      </c>
      <c r="C26" s="332" t="s">
        <v>479</v>
      </c>
      <c r="D26" s="332" t="s">
        <v>59</v>
      </c>
      <c r="E26" s="332" t="s">
        <v>59</v>
      </c>
      <c r="F26" s="216" t="s">
        <v>555</v>
      </c>
      <c r="G26" s="262">
        <f>(45+1500)-1500+1500+6.16+3500+102.84</f>
        <v>5154</v>
      </c>
    </row>
    <row r="27" spans="1:7" ht="105" customHeight="1">
      <c r="A27" s="333"/>
      <c r="B27" s="333"/>
      <c r="C27" s="333"/>
      <c r="D27" s="333"/>
      <c r="E27" s="333"/>
      <c r="F27" s="216" t="s">
        <v>556</v>
      </c>
      <c r="G27" s="262">
        <f>(45+1500)-1500+1500+6.16+6000+198.84</f>
        <v>7750</v>
      </c>
    </row>
    <row r="28" spans="1:7" ht="105" customHeight="1">
      <c r="A28" s="292"/>
      <c r="B28" s="292"/>
      <c r="C28" s="292"/>
      <c r="D28" s="292"/>
      <c r="E28" s="292"/>
      <c r="F28" s="216" t="s">
        <v>557</v>
      </c>
      <c r="G28" s="262">
        <f>(123.33+4110.88)-4110.88+4000+13.09+1889+44.58</f>
        <v>6070</v>
      </c>
    </row>
    <row r="29" spans="1:7" ht="12.75">
      <c r="A29" s="334" t="s">
        <v>470</v>
      </c>
      <c r="B29" s="335"/>
      <c r="C29" s="335"/>
      <c r="D29" s="335"/>
      <c r="E29" s="335"/>
      <c r="F29" s="336"/>
      <c r="G29" s="263">
        <f>G26+G27+G28</f>
        <v>18974</v>
      </c>
    </row>
    <row r="30" spans="1:7" ht="220.5" customHeight="1" hidden="1">
      <c r="A30" s="211">
        <v>3</v>
      </c>
      <c r="B30" s="212" t="s">
        <v>471</v>
      </c>
      <c r="C30" s="213" t="s">
        <v>472</v>
      </c>
      <c r="D30" s="213" t="s">
        <v>59</v>
      </c>
      <c r="E30" s="213" t="s">
        <v>59</v>
      </c>
      <c r="F30" s="214" t="s">
        <v>473</v>
      </c>
      <c r="G30" s="264">
        <v>0</v>
      </c>
    </row>
    <row r="31" spans="1:7" ht="14.25" hidden="1">
      <c r="A31" s="338" t="s">
        <v>470</v>
      </c>
      <c r="B31" s="339"/>
      <c r="C31" s="339"/>
      <c r="D31" s="339"/>
      <c r="E31" s="339"/>
      <c r="F31" s="340"/>
      <c r="G31" s="265">
        <f>SUM(G30)</f>
        <v>0</v>
      </c>
    </row>
    <row r="32" spans="1:7" ht="166.5" customHeight="1">
      <c r="A32" s="213">
        <v>3</v>
      </c>
      <c r="B32" s="215" t="s">
        <v>474</v>
      </c>
      <c r="C32" s="213" t="s">
        <v>475</v>
      </c>
      <c r="D32" s="213" t="s">
        <v>59</v>
      </c>
      <c r="E32" s="213" t="s">
        <v>476</v>
      </c>
      <c r="F32" s="214" t="s">
        <v>477</v>
      </c>
      <c r="G32" s="266">
        <v>855</v>
      </c>
    </row>
    <row r="33" spans="1:7" ht="23.25" customHeight="1">
      <c r="A33" s="334" t="s">
        <v>470</v>
      </c>
      <c r="B33" s="335"/>
      <c r="C33" s="335"/>
      <c r="D33" s="335"/>
      <c r="E33" s="335"/>
      <c r="F33" s="336"/>
      <c r="G33" s="263">
        <f>SUM(G32)</f>
        <v>855</v>
      </c>
    </row>
    <row r="34" spans="1:7" ht="14.25">
      <c r="A34" s="338" t="s">
        <v>478</v>
      </c>
      <c r="B34" s="339"/>
      <c r="C34" s="339"/>
      <c r="D34" s="339"/>
      <c r="E34" s="339"/>
      <c r="F34" s="340"/>
      <c r="G34" s="265">
        <f>G25+G29+G33</f>
        <v>32810.14</v>
      </c>
    </row>
  </sheetData>
  <sheetProtection/>
  <mergeCells count="26">
    <mergeCell ref="A12:G12"/>
    <mergeCell ref="A1:G1"/>
    <mergeCell ref="A2:G2"/>
    <mergeCell ref="A3:G3"/>
    <mergeCell ref="A4:G4"/>
    <mergeCell ref="A5:G5"/>
    <mergeCell ref="A34:F34"/>
    <mergeCell ref="A29:F29"/>
    <mergeCell ref="A9:G9"/>
    <mergeCell ref="B18:B24"/>
    <mergeCell ref="C18:C24"/>
    <mergeCell ref="A31:F31"/>
    <mergeCell ref="D18:D24"/>
    <mergeCell ref="E18:E24"/>
    <mergeCell ref="B26:B28"/>
    <mergeCell ref="A11:G11"/>
    <mergeCell ref="A13:G13"/>
    <mergeCell ref="B15:G15"/>
    <mergeCell ref="E26:E28"/>
    <mergeCell ref="A10:G10"/>
    <mergeCell ref="A33:F33"/>
    <mergeCell ref="A25:F25"/>
    <mergeCell ref="A26:A28"/>
    <mergeCell ref="C26:C28"/>
    <mergeCell ref="D26:D28"/>
    <mergeCell ref="A18:A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2018-08-27T11:53:55Z</cp:lastPrinted>
  <dcterms:created xsi:type="dcterms:W3CDTF">1996-10-08T23:32:33Z</dcterms:created>
  <dcterms:modified xsi:type="dcterms:W3CDTF">2018-09-03T09:37:37Z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