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380" windowWidth="14480" windowHeight="7260" tabRatio="725" firstSheet="5" activeTab="10"/>
  </bookViews>
  <sheets>
    <sheet name="Пр.1 Ист." sheetId="1" r:id="rId1"/>
    <sheet name="Пр.2 Дох." sheetId="2" r:id="rId2"/>
    <sheet name="Пр.3 ФП " sheetId="3" r:id="rId3"/>
    <sheet name="Пр.4 ГАД" sheetId="4" r:id="rId4"/>
    <sheet name="Пр.5 Раз.,Подразд" sheetId="5" r:id="rId5"/>
    <sheet name="Пр.6 по прогр.." sheetId="6" r:id="rId6"/>
    <sheet name="Пр.7 Р.П. ЦС. ВР" sheetId="7" r:id="rId7"/>
    <sheet name="Пр.8 Гл.расп." sheetId="8" r:id="rId8"/>
    <sheet name="Пр.9 Ведомст." sheetId="9" r:id="rId9"/>
    <sheet name="Пр.10 Заимств." sheetId="10" r:id="rId10"/>
    <sheet name="Пр.12 ГАИ)" sheetId="11" r:id="rId11"/>
  </sheets>
  <definedNames>
    <definedName name="_xlnm._FilterDatabase" localSheetId="6" hidden="1">'Пр.7 Р.П. ЦС. ВР'!$A$10:$E$269</definedName>
    <definedName name="_xlnm._FilterDatabase" localSheetId="8" hidden="1">'Пр.9 Ведомст.'!$A$10:$F$269</definedName>
    <definedName name="_xlnm.Print_Titles" localSheetId="1">'Пр.2 Дох.'!$9:$10</definedName>
    <definedName name="_xlnm.Print_Titles" localSheetId="2">'Пр.3 ФП '!$9:$9</definedName>
    <definedName name="_xlnm.Print_Titles" localSheetId="4">'Пр.5 Раз.,Подразд'!$10:$11</definedName>
    <definedName name="_xlnm.Print_Area" localSheetId="9">'Пр.10 Заимств.'!$A$1:$E$17</definedName>
  </definedNames>
  <calcPr fullCalcOnLoad="1"/>
</workbook>
</file>

<file path=xl/comments3.xml><?xml version="1.0" encoding="utf-8"?>
<comments xmlns="http://schemas.openxmlformats.org/spreadsheetml/2006/main">
  <authors>
    <author>Кравцова</author>
  </authors>
  <commentList>
    <comment ref="C3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100,00- староста
2877,5-водопровод
1045,2-стимулирующие
173,188- лизинг
130,-библиотека</t>
        </r>
      </text>
    </comment>
    <comment ref="C50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508,00-спорт.площадка
220,00- ДК (депутатские)
463,,503-День ЛО
16946,64- аварийное жилье</t>
        </r>
      </text>
    </comment>
  </commentList>
</comments>
</file>

<file path=xl/comments7.xml><?xml version="1.0" encoding="utf-8"?>
<comments xmlns="http://schemas.openxmlformats.org/spreadsheetml/2006/main">
  <authors>
    <author>Кравцова</author>
  </authors>
  <commentList>
    <comment ref="E225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  <comment ref="E224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E17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</commentList>
</comments>
</file>

<file path=xl/comments9.xml><?xml version="1.0" encoding="utf-8"?>
<comments xmlns="http://schemas.openxmlformats.org/spreadsheetml/2006/main">
  <authors>
    <author>Кравцова</author>
  </authors>
  <commentList>
    <comment ref="F17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F224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</t>
        </r>
      </text>
    </comment>
    <comment ref="F225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</commentList>
</comments>
</file>

<file path=xl/sharedStrings.xml><?xml version="1.0" encoding="utf-8"?>
<sst xmlns="http://schemas.openxmlformats.org/spreadsheetml/2006/main" count="2814" uniqueCount="641">
  <si>
    <t>Подпрограмма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</si>
  <si>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01 3 0000</t>
  </si>
  <si>
    <t>01 3 1026</t>
  </si>
  <si>
    <t>68 9 1027</t>
  </si>
  <si>
    <t xml:space="preserve">Уличное освещение в рамках  непрограммных расходов органов местного самоуправления </t>
  </si>
  <si>
    <t xml:space="preserve">Осуществление  организации ритуальных услуг и содержанию мест захоронения  в рамках непрограммных расходов органов местного самоуправления </t>
  </si>
  <si>
    <t>68 9 1028</t>
  </si>
  <si>
    <t xml:space="preserve">Осуществление  прочих мероприятий по благоустройству  в рамках непрограммных расходов органов местного самоуправления </t>
  </si>
  <si>
    <t>68 9 1029</t>
  </si>
  <si>
    <t xml:space="preserve"> Муниципальная программа "Благоустройство территории Новоладожского городского поселения"</t>
  </si>
  <si>
    <t>02 1 0000</t>
  </si>
  <si>
    <t>Подпрограмма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</si>
  <si>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02 1 1030</t>
  </si>
  <si>
    <t>Озеленение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</si>
  <si>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02 1 1031</t>
  </si>
  <si>
    <t>Организация благоустройства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</si>
  <si>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Подпрограмма "Создание и развитие парковой зоны отдыха на территории Новоладожского городского поселения  " муниципальной программы "Благоустройство территории Новоладожского городского поселения"</t>
  </si>
  <si>
    <t>Мероприятия по созданию зоны отдыха жителей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</si>
  <si>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</si>
  <si>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(приложение 7) </t>
  </si>
  <si>
    <t xml:space="preserve">(приложение 6 )   </t>
  </si>
  <si>
    <t>02 1 1032</t>
  </si>
  <si>
    <t>03 2 0000</t>
  </si>
  <si>
    <t>04 1 1021</t>
  </si>
  <si>
    <t>05 01 1012</t>
  </si>
  <si>
    <t>Подпрограмма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</si>
  <si>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Муниципальная программа  МО Новоладожского городского поселения "Культура Новоладожского городского поселения"</t>
  </si>
  <si>
    <t>07 1 1037</t>
  </si>
  <si>
    <t>02 2 1035</t>
  </si>
  <si>
    <t>02 2 1036</t>
  </si>
  <si>
    <t>870</t>
  </si>
  <si>
    <t>(приложение 8)</t>
  </si>
  <si>
    <t>116</t>
  </si>
  <si>
    <t>(приложение 10)</t>
  </si>
  <si>
    <t>Администрация муниципального образования Новоладожское городское поселение Волховского муниципального района Ленинградской области</t>
  </si>
  <si>
    <t>000 01 02 00 00 10 0000 710</t>
  </si>
  <si>
    <t>01 4 1038</t>
  </si>
  <si>
    <t>01 4 0000</t>
  </si>
  <si>
    <t>Реализация мероприятий по обеспечению перевода жилого фонда на природный газ рамках подпрограммы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</si>
  <si>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</si>
  <si>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01 02 00 00 10 0000 810</t>
  </si>
  <si>
    <t>01 03 01 00 10 0000 710</t>
  </si>
  <si>
    <t>01 02 00 00 10 0000 710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</si>
  <si>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</si>
  <si>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</si>
  <si>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</si>
  <si>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</si>
  <si>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</si>
  <si>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(приложение  12)</t>
  </si>
  <si>
    <t>Вырубка аварийных и сухостойных деревьев, покос травы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</si>
  <si>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дорожек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</si>
  <si>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</si>
  <si>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</si>
  <si>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</si>
  <si>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322</t>
  </si>
  <si>
    <t>Субсидии гражданам на приобретение жилья</t>
  </si>
  <si>
    <t>68 9 1039</t>
  </si>
  <si>
    <t xml:space="preserve">Расходы на оказание материальной помощи за счет средств резервного фонда в рамках  непрограммных расходов органов местного самоуправления </t>
  </si>
  <si>
    <t xml:space="preserve">Пособия, компенсации, меры социальной поддержки
по публичным нормативным обязательствам
</t>
  </si>
  <si>
    <t>68 9 1040</t>
  </si>
  <si>
    <t>Ремонт многоквартирных домов городского поселения в рамках подпрограммы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</si>
  <si>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Приобретение недвижимого имущества-жилого помещения в муниципальную собственность  в рамках непрограммных расходов органов местного самоуправления</t>
  </si>
  <si>
    <t>Установка  предупреждающих дорожных знаков, «Лежачих полицейских», ограждений,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</si>
  <si>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</si>
  <si>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Прочие межбюджетные трансферты</t>
  </si>
  <si>
    <t>2 02 02088 10 0004 151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</si>
  <si>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</si>
  <si>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</si>
  <si>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04 1 9503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</si>
  <si>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 средства Ленинградской области)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</si>
  <si>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местного бюджета)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</si>
  <si>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</si>
  <si>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Ленинградской области)</t>
  </si>
  <si>
    <t>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</t>
  </si>
  <si>
    <t>Прочие субсидии</t>
  </si>
  <si>
    <t>68 9 7202</t>
  </si>
  <si>
    <t>Выполнение наказов избирателей</t>
  </si>
  <si>
    <t>68 9 7203</t>
  </si>
  <si>
    <t>Подготовка и проведение мероприятий, посвященных Дню образования ЛО"</t>
  </si>
  <si>
    <t>Мероприятия, направленные на развитие части территории МО Новоладожское городское поселение</t>
  </si>
  <si>
    <t>68 9 7088</t>
  </si>
  <si>
    <t>Создание условий для эффективного выполнения органами местного самоуправления своих полномочий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</si>
  <si>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</si>
  <si>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</si>
  <si>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</si>
  <si>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</si>
  <si>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</si>
  <si>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1 03 02240 01 0000 110</t>
  </si>
  <si>
    <t>1 03 02250 01 0000 110</t>
  </si>
  <si>
    <t>1 03 02260 01 0000 110</t>
  </si>
  <si>
    <t>68 9 1041</t>
  </si>
  <si>
    <t>Устройство спортивной площадки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</si>
  <si>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</si>
  <si>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</si>
  <si>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68 9 6009</t>
  </si>
  <si>
    <t>Подпрограмма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</si>
  <si>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04 3 0000</t>
  </si>
  <si>
    <t>04 3 1021</t>
  </si>
  <si>
    <t>03 1 7014</t>
  </si>
  <si>
    <t>Ремонт автомобильных дорог общего пользования местного значения , в том числе в населенных пунктах</t>
  </si>
  <si>
    <t xml:space="preserve">2 02 02216 10 0000 151
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</si>
  <si>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</si>
  <si>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</si>
  <si>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</si>
  <si>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01 3 7026</t>
  </si>
  <si>
    <t>Устройство спортивной площадки(ВМР)</t>
  </si>
  <si>
    <t>Обеспечение мероприятий по оказанию поддержки в 2014году гражданам, пострадавшим в результате пожара муниципального жилищного фонда в рамках подпрограммы 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</si>
  <si>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</si>
  <si>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</si>
  <si>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</si>
  <si>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</si>
  <si>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1 13 00000 00 0000 000</t>
  </si>
  <si>
    <t xml:space="preserve">ДОХОДЫ ОТ ОКАЗАНИЯ ПЛАТНЫХ УСЛУГ (РАБОТ) И КОМПЕНСАЦИИ ЗАТРАТ ГОСУДАРСТВА
</t>
  </si>
  <si>
    <t>Мероприятия по созданию зоны отдыха жителей, устройство пешеходных  дорожек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</si>
  <si>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04 2 5020</t>
  </si>
  <si>
    <t>Реализация подпрограммы "ОЖМС" ФЦП "Жилище" на 2011-2015 годы за счет средств федерального бюджета</t>
  </si>
  <si>
    <t>04 2 7075</t>
  </si>
  <si>
    <t>04 2 7076</t>
  </si>
  <si>
    <t>Реализация подпрограммы "ОЖМС" ФЦП "Жилище" на 2011-2015 годы за счет средств областного бюджета</t>
  </si>
  <si>
    <t>68 9 7037</t>
  </si>
  <si>
    <t>Информатизация и модернизация в сфере культуры</t>
  </si>
  <si>
    <t>68 9 7036</t>
  </si>
  <si>
    <t xml:space="preserve">Обеспечение выплат стимулирующего характера работникам муниципальных учреждений культуры </t>
  </si>
  <si>
    <t>04 3 7080</t>
  </si>
  <si>
    <t>Обеспечение мероприятий по оказанию поддержки в 2014году гражданам, пострадавшим в результате пожара муниципального жилищного фонда за счет средств Ленинградской области</t>
  </si>
  <si>
    <t>68 9 7001</t>
  </si>
  <si>
    <t>68 9 1036</t>
  </si>
  <si>
    <t>Приобретение в лизинг экскаватора-погрузчика за счет средств областного бюджета</t>
  </si>
  <si>
    <t>68 9 7055</t>
  </si>
  <si>
    <t>68 9 1042</t>
  </si>
  <si>
    <t>Приобретение коммунальной техники в рамках непрограмных расходов органов местного самоуправления</t>
  </si>
  <si>
    <t xml:space="preserve"> 1 03 00000 00 0000 000</t>
  </si>
  <si>
    <t>НАЛОГИ НА ТОВАРЫ (РАБОТЫ, УСЛУГИ). РЕАЛИЗУЕМЫЕ НА ТЕРРИТОРИИ РОССИЙСКОЙ ФЕДЕРАЦИИ</t>
  </si>
  <si>
    <t>Дотации бюджетам поселений на поддержку мер по сбалансированности бюджетов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</si>
  <si>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</si>
  <si>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</si>
  <si>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Субсидии на реализацию подпрограммы "ОЖМС" ФЦП "Жилище" на 2011-2015 годы за счет средств областного бюджета</t>
  </si>
  <si>
    <t>Субсидии на реализацию подпрограммы "ОЖМС" ФЦП "Жилище" на 2011-2015 годы за счет средств федерального бюджета</t>
  </si>
  <si>
    <t xml:space="preserve">2 02 02077 10 0000 151
</t>
  </si>
  <si>
    <t xml:space="preserve">2 02 02008 10 0000 151
</t>
  </si>
  <si>
    <t xml:space="preserve"> 2 02 01003 10 0000 151</t>
  </si>
  <si>
    <t xml:space="preserve">Ремонт асфальтобетонного покрытия тротуаров в рамках непрограммных расходов органов местного самоуправления </t>
  </si>
  <si>
    <t>Жилье для молодежи 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</si>
  <si>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Мероприятия  по подготовке объектов и систем жизнеобеспечения  к работе в осенне-зимний период 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</si>
  <si>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Мероприятия, направленные на безаварийную работу объектов водоснабжения и водоотведения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</si>
  <si>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  по подготовке объектов и систем жизнеобеспечения  к работе в осенне-зимний период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</si>
  <si>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Проведение мероприятий, направленных на  профилактику терроризма и экстремизма в  рамках подпрограммы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</si>
  <si>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Иные межбюджетные трансферты на  софинансирование 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</si>
  <si>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Устройство спортивной площадки, расположенной в микрорайоне "А" и устройство детских площадок, расположенных в микрорайонах "А",  "В" и на ул. Северная за счет средств Ленинградской области</t>
  </si>
  <si>
    <t>Субсидии на жилье для молодежи в рамках подпрограммы "Жилье для молодежи " государственной программы Ленинградской области "Обеспечение качественным жильем  граждан на территории Ленинградской области"</t>
  </si>
  <si>
    <t>Получение кредитов от кредитных организаций бюджетами поселений в валюте Российской Федерации</t>
  </si>
  <si>
    <t>Погашение  бюджетами поселений кредитов от кредитных организаций в валюте Российской Федерации</t>
  </si>
  <si>
    <t>Мероприятия области жилищно-коммунального хозяйства в рамках  непрограммных расходов органов местного самоуправления</t>
  </si>
  <si>
    <t>Коммунальное хозяйство хозяйство</t>
  </si>
  <si>
    <t>баня</t>
  </si>
  <si>
    <t>лизинг</t>
  </si>
  <si>
    <t>Мероприятия по обеспечению сноса  расселяемых аварийных домов, сараев в рамках  непрограммных расходов органов местного самоуправления</t>
  </si>
  <si>
    <t>68 9 1020</t>
  </si>
  <si>
    <t>Осуществление работ  по  повышению безопасности дорожного движения  и снижению травматизма  в рамках непрограммных расходов органов местного самоуправления</t>
  </si>
  <si>
    <t>Мероприятия по проектным работам для строительства физкультурно-оздоровительного комплекса  в рамках подпрограммы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</si>
  <si>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Источники внутреннего финансирования дефицита  бюджета муниципального образования Новоладожское городское поселение Волховского муниципального района Ленинградской области на 2015 год</t>
  </si>
  <si>
    <t>Прогнозируемые   поступления    доходов        бюджета муниципального образования Новоладожское городское поселение Волховского муниципального района Ленинградской области на 2015 год</t>
  </si>
  <si>
    <t>Безвозмездные поступления бюджета муниципального образования Новоладожское городское поселение Волховского муниципального района Ленинградской                                                                                                               на  2015 год</t>
  </si>
  <si>
    <t>Главные администраторы доходов бюджета муниципального образования Новоладожское городское поселение Волховского муниципального района Ленинградской  области на  2015 год</t>
  </si>
  <si>
    <t xml:space="preserve">Распределение бюджетных ассигнований по разделам подразделам на 2015 год
</t>
  </si>
  <si>
    <t>Распределение бюджетных ассигнований по целевым статьям (муниципальным программам МО Новоладожского городского поселения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2015 год</t>
  </si>
  <si>
    <t>Распределение бюджетных ассигнований по разделам и подразделам, целевым статьям (муниципальным программам МО Новоладожского городского поселения и непрограммным направлениям деятельности) и видам расходов классификации расходов бюджета на 2015 год</t>
  </si>
  <si>
    <t>Перечень главных распорядителей, распорядителей средств  бюджета МО Новоладожского городского поселения на 2015 год</t>
  </si>
  <si>
    <t>Ведомственная структура расходов МО Новоладожского городского поселения  на 2015 год</t>
  </si>
  <si>
    <t>Объем привлечения в 2015 году</t>
  </si>
  <si>
    <t>Объем погашения в 2015 году</t>
  </si>
  <si>
    <t>Предельная величина на 01.01.2016 г.</t>
  </si>
  <si>
    <t xml:space="preserve">Программа муниципальных заимствований МО Новоладожского городского поселения на 2015 год    </t>
  </si>
  <si>
    <t>Главные администраторы источников внутреннего финансирования 
дефицита
 бюджета муниципального образования Новоладожское городское поселение Волховского муниципального района Ленинградской  области на  2015 год</t>
  </si>
  <si>
    <t>2015</t>
  </si>
  <si>
    <t xml:space="preserve"> - дотация из ОФФП</t>
  </si>
  <si>
    <t xml:space="preserve"> - дотация из РФФП</t>
  </si>
  <si>
    <t>03 1 1036</t>
  </si>
  <si>
    <t>Иные закупки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</si>
  <si>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</si>
  <si>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</si>
  <si>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</si>
  <si>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казенных учреждений
</t>
  </si>
  <si>
    <t xml:space="preserve">Уплата налогов, сборов и иных платежей
</t>
  </si>
  <si>
    <t xml:space="preserve">Бюджетные инвестиции
</t>
  </si>
  <si>
    <t xml:space="preserve">Бюджетные инвестиции </t>
  </si>
  <si>
    <t>110</t>
  </si>
  <si>
    <t>850</t>
  </si>
  <si>
    <t xml:space="preserve">Субсидии бюджетным учреждениям
</t>
  </si>
  <si>
    <t>610</t>
  </si>
  <si>
    <t xml:space="preserve">Социальные выплаты гражданам, кроме публичных нормативных социальных выплат
</t>
  </si>
  <si>
    <t>320</t>
  </si>
  <si>
    <t>240</t>
  </si>
  <si>
    <t>410</t>
  </si>
  <si>
    <t>01 3 1043</t>
  </si>
  <si>
    <t>Замена канализационных труб г.Новая Ладога м-н "В" от д.20 до д.8в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</si>
  <si>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Ремонт асфальтобетонного покрытия тротуаров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</si>
  <si>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 xml:space="preserve">(приложение 9) </t>
  </si>
  <si>
    <t xml:space="preserve">цыч 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</si>
  <si>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</si>
  <si>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от 19 декабря 2014 года № 38</t>
  </si>
  <si>
    <t xml:space="preserve">от 19 декабря 2014 года № 38 </t>
  </si>
  <si>
    <t>68 0 0000</t>
  </si>
  <si>
    <t>04 0 0000</t>
  </si>
  <si>
    <t>05 0 0000</t>
  </si>
  <si>
    <t>06 0 0000</t>
  </si>
  <si>
    <t>07 0 0000</t>
  </si>
  <si>
    <t>08 0 0000</t>
  </si>
  <si>
    <t>05 1 0000</t>
  </si>
  <si>
    <t>05 2 0000</t>
  </si>
  <si>
    <t>05 3 0000</t>
  </si>
  <si>
    <t>05 4 0000</t>
  </si>
  <si>
    <t>04 2 0000</t>
  </si>
  <si>
    <t>06 1 0000</t>
  </si>
  <si>
    <t>06 2 0000</t>
  </si>
  <si>
    <t>06 3 0000</t>
  </si>
  <si>
    <t>07 1 0000</t>
  </si>
  <si>
    <t>08 1 0000</t>
  </si>
  <si>
    <t>Всего расходов</t>
  </si>
  <si>
    <t>0801</t>
  </si>
  <si>
    <t>Культура</t>
  </si>
  <si>
    <t>1101</t>
  </si>
  <si>
    <t>Физическая культура</t>
  </si>
  <si>
    <t>06 1 0016</t>
  </si>
  <si>
    <t>06 2 0017</t>
  </si>
  <si>
    <t>Иные межбюджетные трансферты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</si>
  <si>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</si>
  <si>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</si>
  <si>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</si>
  <si>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</si>
  <si>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</si>
  <si>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</si>
  <si>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</si>
  <si>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</si>
  <si>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</si>
  <si>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</si>
  <si>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</si>
  <si>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</si>
  <si>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</si>
  <si>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</si>
  <si>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</si>
  <si>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</si>
  <si>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67 3 0015</t>
  </si>
  <si>
    <t>Иные выплаты персоналу государственных (муниципальных) органов, за исключением фонда оплаты труда</t>
  </si>
  <si>
    <t>0113</t>
  </si>
  <si>
    <t>67 3 0014</t>
  </si>
  <si>
    <t>Другие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</si>
  <si>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</si>
  <si>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</si>
  <si>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</si>
  <si>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</si>
  <si>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</si>
  <si>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</si>
  <si>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</si>
  <si>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</si>
  <si>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</si>
  <si>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</si>
  <si>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</si>
  <si>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</si>
  <si>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</si>
  <si>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</si>
  <si>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</si>
  <si>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гл.адм.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</si>
  <si>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</si>
  <si>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</si>
  <si>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</si>
  <si>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</si>
  <si>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</si>
  <si>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</si>
  <si>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</si>
  <si>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</si>
  <si>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611</t>
  </si>
  <si>
    <t>01 0 0000</t>
  </si>
  <si>
    <t>540</t>
  </si>
  <si>
    <t>0502</t>
  </si>
  <si>
    <t>Коммунальное хозяйство</t>
  </si>
  <si>
    <t>01 2 0000</t>
  </si>
  <si>
    <t>0309</t>
  </si>
  <si>
    <t>02 0 0000</t>
  </si>
  <si>
    <t>1003</t>
  </si>
  <si>
    <t>Социальное обеспечение населения</t>
  </si>
  <si>
    <t>1202</t>
  </si>
  <si>
    <t>Периодическая печать и издательства</t>
  </si>
  <si>
    <t>68 9 0000</t>
  </si>
  <si>
    <t>68 9 0016</t>
  </si>
  <si>
    <t>68 9 1066</t>
  </si>
  <si>
    <t>0111</t>
  </si>
  <si>
    <t>Непрограммные расходы</t>
  </si>
  <si>
    <t>1001</t>
  </si>
  <si>
    <t>122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</si>
  <si>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</si>
  <si>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</si>
  <si>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</si>
  <si>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</si>
  <si>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</si>
  <si>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</si>
  <si>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</si>
  <si>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</si>
  <si>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</si>
  <si>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</si>
  <si>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</si>
  <si>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</si>
  <si>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1100</t>
  </si>
  <si>
    <t>1200</t>
  </si>
  <si>
    <t>Культура, кинематография</t>
  </si>
  <si>
    <t>Физическая культура и спорт</t>
  </si>
  <si>
    <t>Средства массовой информации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</si>
  <si>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</si>
  <si>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</si>
  <si>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</si>
  <si>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</si>
  <si>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</si>
  <si>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</si>
  <si>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</si>
  <si>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</si>
  <si>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</si>
  <si>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</si>
  <si>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</si>
  <si>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</si>
  <si>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</si>
  <si>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</si>
  <si>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</si>
  <si>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</si>
  <si>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</si>
  <si>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</si>
  <si>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</si>
  <si>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</si>
  <si>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</si>
  <si>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</si>
  <si>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</si>
  <si>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</si>
  <si>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</si>
  <si>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</si>
  <si>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</si>
  <si>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</si>
  <si>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</si>
  <si>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</si>
  <si>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</si>
  <si>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</si>
  <si>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</si>
  <si>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</si>
  <si>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№ п/п</t>
  </si>
  <si>
    <t>Код ГРБС</t>
  </si>
  <si>
    <t>1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</si>
  <si>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</si>
  <si>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</si>
  <si>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</si>
  <si>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</si>
  <si>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</si>
  <si>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</si>
  <si>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</si>
  <si>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</si>
  <si>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 xml:space="preserve"> 2 02 04000 00 0000 151</t>
  </si>
  <si>
    <t xml:space="preserve"> ИНЫЕ МЕЖБЮДЖЕТНЫЕ ТРАНСФЕРТЫ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</si>
  <si>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</si>
  <si>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</si>
  <si>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</si>
  <si>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</si>
  <si>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</si>
  <si>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</si>
  <si>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</si>
  <si>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</si>
  <si>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код</t>
  </si>
  <si>
    <t>раздела</t>
  </si>
  <si>
    <t>подраздела</t>
  </si>
  <si>
    <t xml:space="preserve">Жилищно- коммунальное хозяйство </t>
  </si>
  <si>
    <t>02 2 0000</t>
  </si>
  <si>
    <t xml:space="preserve">Непрограммные расходы органов местного самоуправления 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</si>
  <si>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</si>
  <si>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</si>
  <si>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</si>
  <si>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Фонд оплаты труда и страховые взносы казенных учреждений</t>
  </si>
  <si>
    <t>Иные выплаты персоналу, за исключением фонда оплаты труда казенных учреждений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</si>
  <si>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</si>
  <si>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</si>
  <si>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Резервные фонды местных администраций</t>
  </si>
  <si>
    <t>Наименование раздела и подраздела</t>
  </si>
  <si>
    <t>Бюджет всего (тыс.руб.)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</si>
  <si>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</si>
  <si>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</si>
  <si>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</si>
  <si>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</si>
  <si>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</si>
  <si>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</si>
  <si>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</si>
  <si>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</si>
  <si>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</si>
  <si>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</si>
  <si>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</si>
  <si>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</si>
  <si>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</si>
  <si>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</si>
  <si>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</si>
  <si>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</si>
  <si>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000 01 06 05 02 05 0000 640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</si>
  <si>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</si>
  <si>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</si>
  <si>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</si>
  <si>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</si>
  <si>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</si>
  <si>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(приложение 2)</t>
  </si>
  <si>
    <t>(приложение 3)</t>
  </si>
  <si>
    <t>(приложение 5)</t>
  </si>
  <si>
    <t>Код бюджетной классификации РФ</t>
  </si>
  <si>
    <t>администратор доходов</t>
  </si>
  <si>
    <t>код экономической классификации доходов</t>
  </si>
  <si>
    <t>Итого</t>
  </si>
  <si>
    <t>Предельная величина на 01.01.2015 г.</t>
  </si>
  <si>
    <t>Кредиты от кредитных организаций</t>
  </si>
  <si>
    <t>Изменение остатков средств на счетах по учету средств бюджетов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</si>
  <si>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</si>
  <si>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</si>
  <si>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МО Новоладожское городское поселение</t>
  </si>
  <si>
    <t>Получение кредитов от кредитных организаций бюджетами поселений в валюте Российскй Федерации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</si>
  <si>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</si>
  <si>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бюджетов поселений в валюте Российской Федерации</t>
  </si>
  <si>
    <t>Получение кредитов от других бюджетов бюджетной системы Российской Федерации бюджетами  поселений в валюте Российской Федерации</t>
  </si>
  <si>
    <t>1 01 02010 01 1000 110</t>
  </si>
  <si>
    <t>1 01 02020 01 1000 110</t>
  </si>
  <si>
    <t>1 05 03010 01 0000 110</t>
  </si>
  <si>
    <t>НАЛОГИ НА ИМУЩЕСТВО</t>
  </si>
  <si>
    <t xml:space="preserve"> 1 06 00000 00 0000 000</t>
  </si>
  <si>
    <t>1 06 01000 00 0000 110</t>
  </si>
  <si>
    <t>Налог на имущество физических лиц</t>
  </si>
  <si>
    <t>1 06 01030 10 0000 110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</si>
  <si>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</si>
  <si>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</si>
  <si>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</si>
  <si>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</si>
  <si>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</si>
  <si>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</si>
  <si>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</si>
  <si>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</si>
  <si>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</si>
  <si>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1 06 06013 10 0000 110</t>
  </si>
  <si>
    <t xml:space="preserve"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 </t>
  </si>
  <si>
    <t>1 06 06023 10 0000 110</t>
  </si>
  <si>
    <t>Земельный налог, взимаемый по ставке, установленной подпунктом 2 пункта 1 статьи 394 Налогового кодекса РФ и применяемой к объекту налогообложения, расположенному в границах поселения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</si>
  <si>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</si>
  <si>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</si>
  <si>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 xml:space="preserve"> 1 11 05035 10 0000 120</t>
  </si>
  <si>
    <t xml:space="preserve"> 1 11 09045 10 0000 120</t>
  </si>
  <si>
    <t>Прочие поступления от использования имущества, находящегося в собственности поселений</t>
  </si>
  <si>
    <t>Доходы от сдачи в аренду имущества, находящегося в оперативном управлении органов управления поселений</t>
  </si>
  <si>
    <t>114 02053 10 0000 410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</si>
  <si>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</si>
  <si>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</si>
  <si>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</si>
  <si>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</si>
  <si>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</si>
  <si>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1 03 02000 01 0000 110</t>
  </si>
  <si>
    <t>Акцизы по подакцизным товарам (продукции), производимым на территории Российской Федерации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</si>
  <si>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</si>
  <si>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</si>
  <si>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1 17 05050 10 0000 180</t>
  </si>
  <si>
    <t>Прочие неналоговые доходы бюджетов поселений</t>
  </si>
  <si>
    <t xml:space="preserve"> 2 02 01001 10 0000 151</t>
  </si>
  <si>
    <t>Дотации бюджетам поселений на выравнивание бюджетной обеспеченности</t>
  </si>
  <si>
    <t xml:space="preserve"> 2 02 03024 10 0000 151</t>
  </si>
  <si>
    <t xml:space="preserve"> 2 02 03015 10 0000 151</t>
  </si>
  <si>
    <t>осуществление первичного воинского учета на территориях, где отсутствуют военные комиссариаты</t>
  </si>
  <si>
    <t>- осуществление первичного воинского учета на территориях, где отсутствуют военные комиссариаты</t>
  </si>
  <si>
    <t xml:space="preserve">Наименование главного администратора доходов муниципального образования Новоладожское городское поселение Волховского муниципального района Ленинградской  области </t>
  </si>
  <si>
    <t>Обеспечение проведения выборов и референдумов</t>
  </si>
  <si>
    <t>0200</t>
  </si>
  <si>
    <t>Мобилизационная и вневойсковая подготовка</t>
  </si>
  <si>
    <t>0203</t>
  </si>
  <si>
    <t>0107</t>
  </si>
  <si>
    <t>(приложение  4)</t>
  </si>
  <si>
    <t>Муниципальная программа МО Новоладожского городского поселения "Безопасность Новоладожского городского поселения"</t>
  </si>
  <si>
    <t>Подпрограмма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</si>
  <si>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</si>
  <si>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05 4 7134</t>
  </si>
  <si>
    <t>05 4 7133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</si>
  <si>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</si>
  <si>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 xml:space="preserve">Обеспечение проведения выборов и референдумов
</t>
  </si>
  <si>
    <t>68 3 0000</t>
  </si>
  <si>
    <t>68 9 0601</t>
  </si>
  <si>
    <t>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</t>
  </si>
  <si>
    <t xml:space="preserve">Администрация муниципального образования Новоладожское городское поселение Волховского муниципального района Ленинградской  области 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</si>
  <si>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</si>
  <si>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</si>
  <si>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1 11 05013 10 0000 120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</si>
  <si>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</si>
  <si>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</si>
  <si>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1 11 05026 10 0000 120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</si>
  <si>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</si>
  <si>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</si>
  <si>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</si>
  <si>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</si>
  <si>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</si>
  <si>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</si>
  <si>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</si>
  <si>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</si>
  <si>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</si>
  <si>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</si>
  <si>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</si>
  <si>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</si>
  <si>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</si>
  <si>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</si>
  <si>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</si>
  <si>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</si>
  <si>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</si>
  <si>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</si>
  <si>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</si>
  <si>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</si>
  <si>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</si>
  <si>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</si>
  <si>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</si>
  <si>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</si>
  <si>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</si>
  <si>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</si>
  <si>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</si>
  <si>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</si>
  <si>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1 14 06033 10 0000 430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</si>
  <si>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</si>
  <si>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</si>
  <si>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</si>
  <si>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</si>
  <si>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</si>
  <si>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</si>
  <si>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</si>
  <si>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1 16 23050 10 0000 140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</si>
  <si>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</si>
  <si>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</si>
  <si>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</si>
  <si>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</si>
  <si>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</si>
  <si>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</si>
  <si>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</si>
  <si>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</si>
  <si>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</si>
  <si>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</si>
  <si>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</si>
  <si>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2 02 02008 10 0000 151</t>
  </si>
  <si>
    <t>Субсидии бюджетам поселений на обеспечение жильем молодых семей</t>
  </si>
  <si>
    <t>2 02 02009 10 0000 151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</si>
  <si>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</si>
  <si>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</si>
  <si>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</si>
  <si>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2 02 02051 10 0000 151</t>
  </si>
  <si>
    <t>Субсидии бюджетам поселений на реализацию федеральных целевых программ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</si>
  <si>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</si>
  <si>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</si>
  <si>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2 02 02078 10 0000 151</t>
  </si>
  <si>
    <t>Субсидии бюджетам поселений на бюджетные инвестиции для модернизации объектов коммунальной инфраструктуры</t>
  </si>
  <si>
    <t>2 02 02080 10 0000 151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</si>
  <si>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</si>
  <si>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2 02 02088 10 0000 151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</si>
  <si>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</si>
  <si>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</si>
  <si>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</si>
  <si>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</si>
  <si>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</si>
  <si>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</si>
  <si>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</si>
  <si>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</si>
  <si>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</si>
  <si>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</si>
  <si>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</si>
  <si>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2 02 02102 10 0000 151</t>
  </si>
  <si>
    <t>Субсидии бюджетам поселений на закупку автотранспортных средств и коммунальной техники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</si>
  <si>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</si>
  <si>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</si>
  <si>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</si>
  <si>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</si>
  <si>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</si>
  <si>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</si>
  <si>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</si>
  <si>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</si>
  <si>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</si>
  <si>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</si>
  <si>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2 02 09014 10 0000 151</t>
  </si>
  <si>
    <t>Прочие безвозмездные поступления в бюджеты поселений от федерального бюджета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</si>
  <si>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</si>
  <si>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</si>
  <si>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2 02 09054 10 0000 151</t>
  </si>
  <si>
    <t>Прочие безвозмездные поступления в бюджеты поселений от бюджетов муниципальных районов</t>
  </si>
  <si>
    <t>Подпрограмма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</si>
  <si>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Расходы на обеспечение деятельности муниципальных казенных учреждений в рамках подпрограммы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</si>
  <si>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Предоставление муниципальным бюджетным учреждениям субсидий в рамках подпрограммы "Организация досуга и обеспечения жителей Новоладожского городского поселения услугами организаций культуры" муниципальной программы МО Новоладожского городского поселения "Культура Новоладожского городского поселения"</t>
  </si>
  <si>
    <t>Подпрограмма "Организации досуга и обеспечения жителей Новоладожского городского поселения услугами организаций культуры"</t>
  </si>
  <si>
    <t>Подпрограмма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</si>
  <si>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Организация и проведение праздничных мероприятий в рамках подпрограммы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</si>
  <si>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</si>
  <si>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04 2 4003</t>
  </si>
  <si>
    <t>Подпрограмма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</si>
  <si>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08 1 0302</t>
  </si>
  <si>
    <t>Муниципальная программа "Социальная поддержка отдельных категорий граждан"</t>
  </si>
  <si>
    <t>Подпрограмма "Материальная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</si>
  <si>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</si>
  <si>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Муниципальная программа "Физическая культура и спорт Новоладожского городского поселения"</t>
  </si>
  <si>
    <t>Подпрограмма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</si>
  <si>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68 3 0015</t>
  </si>
  <si>
    <t xml:space="preserve">Обеспечение деятельности органов местного самоуправления </t>
  </si>
  <si>
    <t>Резервный фонд администрации МО Новоладожского городского поселения в рамках непрограммных расходов органов местного самоуправления</t>
  </si>
  <si>
    <t>06 3 1004</t>
  </si>
  <si>
    <t>68 9 0605</t>
  </si>
  <si>
    <t>68 9 1007</t>
  </si>
  <si>
    <t>68 9 1008</t>
  </si>
  <si>
    <t>68 9 1009</t>
  </si>
  <si>
    <t>Муниципальная программа "Безопасность Новоладожского городского поселения"</t>
  </si>
  <si>
    <t>Подпрограмма "Предупреждение и ликвидация последствий чрезвычайных ситуаций в границах Новоладожского городского поселения "муниципальной программы "Безопасность Новоладожского городского поселения"</t>
  </si>
  <si>
    <t>05 2 1010</t>
  </si>
  <si>
    <t>Предупреждение и ликвидация последствий чрезвычайных ситуаций ,обеспечение безопасности людей на водоемах, создание технических средств оповещения населения в рамках подпрограммы "Предупреждение и ликвидация последствий чрезвычайных ситуаций в границах Новоладожского городского поселения " муниципальной программы "Безопасность Новоладожского городского поселения"</t>
  </si>
  <si>
    <t>Обеспечение мер пожарной безопасности в рамках подпрограммы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</si>
  <si>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05 3 1011</t>
  </si>
  <si>
    <t>Подпрограмма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</si>
  <si>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05 1 1012</t>
  </si>
  <si>
    <t xml:space="preserve"> Муниципальная программа "Дороги Новоладожского городского поселения"</t>
  </si>
  <si>
    <t>Подпрограмма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</si>
  <si>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03 0 0000</t>
  </si>
  <si>
    <t>03 1 0000</t>
  </si>
  <si>
    <t>Мероприятия по ремонту автомобильных дорог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</si>
  <si>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03 1 1012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</si>
  <si>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</si>
  <si>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03 2 1019</t>
  </si>
  <si>
    <t>Осуществление работ  по  повышению безопасности дорожного движения  и снижению травматизма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</si>
  <si>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03 2 1020</t>
  </si>
  <si>
    <t>Мероприятия по землеустройству и землепользованию</t>
  </si>
  <si>
    <t>68 9 1013</t>
  </si>
  <si>
    <t>Национальная оборона</t>
  </si>
  <si>
    <t>68 9 5118</t>
  </si>
  <si>
    <t xml:space="preserve">На 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</si>
  <si>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 xml:space="preserve"> 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</si>
  <si>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04 1 0000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</si>
  <si>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</si>
  <si>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</si>
  <si>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</si>
  <si>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Предоставление бюджетных инвестиций в объекты капитального строительства  собственности муниципальных образований 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</si>
  <si>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68 9 1022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</si>
  <si>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</si>
  <si>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</si>
  <si>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01 1 0000</t>
  </si>
  <si>
    <t>01 1 1024</t>
  </si>
  <si>
    <t>Мероприятия по обеспечению сноса  расселяемых аварийных домов в рамках  непрограммных расходов органов местного самоуправления</t>
  </si>
  <si>
    <t>68 9 1023</t>
  </si>
  <si>
    <t>Мероприятия в области коммунального хозяйства в рамках 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</si>
  <si>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</si>
  <si>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</si>
  <si>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01 2 1025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</si>
</sst>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_р_._-;\-* #,##0.00000_р_._-;_-* &quot;-&quot;?????_р_._-;_-@_-"/>
    <numFmt numFmtId="187" formatCode="_-* #,##0.0000000_р_._-;\-* #,##0.0000000_р_._-;_-* &quot;-&quot;???????_р_._-;_-@_-"/>
    <numFmt numFmtId="188" formatCode="_-* #,##0.000000000_р_._-;\-* #,##0.000000000_р_._-;_-* &quot;-&quot;??_р_._-;_-@_-"/>
    <numFmt numFmtId="189" formatCode="_-* #,##0.0000000000_р_._-;\-* #,##0.0000000000_р_._-;_-* &quot;-&quot;??_р_._-;_-@_-"/>
    <numFmt numFmtId="190" formatCode="_-* #,##0.00000000000_р_._-;\-* #,##0.00000000000_р_._-;_-* &quot;-&quot;??_р_._-;_-@_-"/>
    <numFmt numFmtId="191" formatCode="_-* #,##0.0000_р_._-;\-* #,##0.0000_р_._-;_-* &quot;-&quot;????_р_._-;_-@_-"/>
    <numFmt numFmtId="192" formatCode="_-* #,##0.0000000000_р_._-;\-* #,##0.0000000000_р_._-;_-* &quot;-&quot;??????????_р_._-;_-@_-"/>
    <numFmt numFmtId="193" formatCode="#,##0.000"/>
    <numFmt numFmtId="194" formatCode="#,##0.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_-* #,##0_р_._-;\-* #,##0_р_._-;_-* &quot;-&quot;??_р_._-;_-@_-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36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511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9" fontId="9" fillId="0" borderId="0" xfId="53" applyNumberFormat="1" applyFont="1" applyFill="1" applyAlignment="1">
      <alignment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top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49" fontId="11" fillId="0" borderId="15" xfId="53" applyNumberFormat="1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vertical="center" wrapText="1"/>
      <protection/>
    </xf>
    <xf numFmtId="0" fontId="10" fillId="0" borderId="16" xfId="53" applyFont="1" applyFill="1" applyBorder="1" applyAlignment="1">
      <alignment horizontal="center" vertical="center"/>
      <protection/>
    </xf>
    <xf numFmtId="49" fontId="10" fillId="0" borderId="17" xfId="53" applyNumberFormat="1" applyFont="1" applyFill="1" applyBorder="1" applyAlignment="1">
      <alignment vertical="center"/>
      <protection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16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9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right"/>
      <protection/>
    </xf>
    <xf numFmtId="0" fontId="9" fillId="0" borderId="0" xfId="53" applyFont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5" fillId="0" borderId="0" xfId="53" applyFont="1">
      <alignment/>
      <protection/>
    </xf>
    <xf numFmtId="0" fontId="2" fillId="0" borderId="16" xfId="53" applyFont="1" applyFill="1" applyBorder="1" applyAlignment="1">
      <alignment horizontal="center" wrapText="1"/>
      <protection/>
    </xf>
    <xf numFmtId="0" fontId="2" fillId="0" borderId="0" xfId="53" applyFont="1" applyAlignment="1">
      <alignment wrapText="1"/>
      <protection/>
    </xf>
    <xf numFmtId="49" fontId="14" fillId="0" borderId="18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19" xfId="53" applyFont="1" applyFill="1" applyBorder="1">
      <alignment/>
      <protection/>
    </xf>
    <xf numFmtId="0" fontId="14" fillId="0" borderId="0" xfId="53" applyFont="1">
      <alignment/>
      <protection/>
    </xf>
    <xf numFmtId="0" fontId="14" fillId="0" borderId="19" xfId="53" applyFont="1" applyFill="1" applyBorder="1" applyAlignment="1">
      <alignment wrapText="1"/>
      <protection/>
    </xf>
    <xf numFmtId="0" fontId="14" fillId="0" borderId="20" xfId="53" applyFont="1" applyBorder="1" applyAlignment="1">
      <alignment horizontal="center"/>
      <protection/>
    </xf>
    <xf numFmtId="0" fontId="14" fillId="0" borderId="12" xfId="53" applyFont="1" applyFill="1" applyBorder="1" applyAlignment="1">
      <alignment horizontal="center"/>
      <protection/>
    </xf>
    <xf numFmtId="0" fontId="14" fillId="0" borderId="12" xfId="53" applyFont="1" applyFill="1" applyBorder="1">
      <alignment/>
      <protection/>
    </xf>
    <xf numFmtId="0" fontId="14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0" fontId="9" fillId="0" borderId="0" xfId="53" applyFont="1" applyAlignment="1">
      <alignment horizontal="center"/>
      <protection/>
    </xf>
    <xf numFmtId="0" fontId="7" fillId="0" borderId="0" xfId="53" applyFont="1" applyFill="1">
      <alignment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21" xfId="53" applyFont="1" applyFill="1" applyBorder="1" applyAlignment="1">
      <alignment horizontal="center" vertical="center"/>
      <protection/>
    </xf>
    <xf numFmtId="49" fontId="48" fillId="0" borderId="22" xfId="53" applyNumberFormat="1" applyFont="1" applyFill="1" applyBorder="1" applyAlignment="1">
      <alignment vertical="center" wrapText="1"/>
      <protection/>
    </xf>
    <xf numFmtId="0" fontId="16" fillId="0" borderId="14" xfId="53" applyFont="1" applyFill="1" applyBorder="1" applyAlignment="1">
      <alignment horizontal="center" vertical="center"/>
      <protection/>
    </xf>
    <xf numFmtId="49" fontId="16" fillId="0" borderId="23" xfId="53" applyNumberFormat="1" applyFont="1" applyFill="1" applyBorder="1" applyAlignment="1">
      <alignment vertical="center"/>
      <protection/>
    </xf>
    <xf numFmtId="49" fontId="6" fillId="0" borderId="23" xfId="53" applyNumberFormat="1" applyFont="1" applyFill="1" applyBorder="1" applyAlignment="1">
      <alignment vertical="center" wrapText="1"/>
      <protection/>
    </xf>
    <xf numFmtId="0" fontId="7" fillId="0" borderId="14" xfId="53" applyFont="1" applyFill="1" applyBorder="1" applyAlignment="1">
      <alignment horizontal="center" vertical="center"/>
      <protection/>
    </xf>
    <xf numFmtId="49" fontId="7" fillId="0" borderId="23" xfId="53" applyNumberFormat="1" applyFont="1" applyFill="1" applyBorder="1" applyAlignment="1">
      <alignment vertical="center"/>
      <protection/>
    </xf>
    <xf numFmtId="49" fontId="7" fillId="0" borderId="24" xfId="53" applyNumberFormat="1" applyFont="1" applyFill="1" applyBorder="1" applyAlignment="1">
      <alignment vertical="center" wrapText="1"/>
      <protection/>
    </xf>
    <xf numFmtId="49" fontId="11" fillId="0" borderId="23" xfId="53" applyNumberFormat="1" applyFont="1" applyFill="1" applyBorder="1" applyAlignment="1">
      <alignment vertical="center"/>
      <protection/>
    </xf>
    <xf numFmtId="0" fontId="16" fillId="0" borderId="0" xfId="53" applyFont="1" applyFill="1">
      <alignment/>
      <protection/>
    </xf>
    <xf numFmtId="0" fontId="7" fillId="0" borderId="23" xfId="0" applyFont="1" applyBorder="1" applyAlignment="1">
      <alignment wrapText="1"/>
    </xf>
    <xf numFmtId="0" fontId="16" fillId="0" borderId="25" xfId="53" applyFont="1" applyFill="1" applyBorder="1" applyAlignment="1">
      <alignment horizontal="center" vertical="center"/>
      <protection/>
    </xf>
    <xf numFmtId="49" fontId="16" fillId="0" borderId="26" xfId="53" applyNumberFormat="1" applyFont="1" applyFill="1" applyBorder="1" applyAlignment="1">
      <alignment vertical="center"/>
      <protection/>
    </xf>
    <xf numFmtId="49" fontId="7" fillId="0" borderId="0" xfId="53" applyNumberFormat="1" applyFont="1" applyFill="1" applyAlignment="1">
      <alignment horizontal="right" vertical="center"/>
      <protection/>
    </xf>
    <xf numFmtId="0" fontId="7" fillId="0" borderId="0" xfId="53" applyFont="1" applyFill="1" applyAlignment="1">
      <alignment vertical="center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0" xfId="53" applyFont="1" applyAlignment="1">
      <alignment vertical="center"/>
      <protection/>
    </xf>
    <xf numFmtId="164" fontId="9" fillId="0" borderId="0" xfId="53" applyNumberFormat="1" applyFont="1" applyAlignment="1">
      <alignment horizontal="right" vertical="center"/>
      <protection/>
    </xf>
    <xf numFmtId="0" fontId="9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/>
      <protection/>
    </xf>
    <xf numFmtId="49" fontId="9" fillId="0" borderId="19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left" vertical="center"/>
      <protection/>
    </xf>
    <xf numFmtId="0" fontId="4" fillId="0" borderId="18" xfId="53" applyFont="1" applyBorder="1" applyAlignment="1">
      <alignment vertical="center" wrapText="1"/>
      <protection/>
    </xf>
    <xf numFmtId="0" fontId="4" fillId="0" borderId="18" xfId="53" applyFont="1" applyBorder="1" applyAlignment="1">
      <alignment vertical="center"/>
      <protection/>
    </xf>
    <xf numFmtId="0" fontId="4" fillId="0" borderId="19" xfId="53" applyFont="1" applyBorder="1" applyAlignment="1">
      <alignment vertical="center"/>
      <protection/>
    </xf>
    <xf numFmtId="49" fontId="4" fillId="0" borderId="19" xfId="53" applyNumberFormat="1" applyFont="1" applyBorder="1" applyAlignment="1">
      <alignment horizontal="center" vertical="center"/>
      <protection/>
    </xf>
    <xf numFmtId="49" fontId="4" fillId="0" borderId="23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 wrapText="1"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49" fontId="11" fillId="0" borderId="27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165" fontId="11" fillId="0" borderId="27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2" fontId="9" fillId="0" borderId="27" xfId="0" applyNumberFormat="1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11" fontId="9" fillId="0" borderId="27" xfId="0" applyNumberFormat="1" applyFont="1" applyFill="1" applyBorder="1" applyAlignment="1">
      <alignment horizontal="left" vertical="top" wrapText="1"/>
    </xf>
    <xf numFmtId="165" fontId="9" fillId="0" borderId="27" xfId="0" applyNumberFormat="1" applyFont="1" applyFill="1" applyBorder="1" applyAlignment="1">
      <alignment horizontal="left" vertical="top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left"/>
    </xf>
    <xf numFmtId="0" fontId="7" fillId="0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49" fontId="11" fillId="0" borderId="3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49" fontId="16" fillId="0" borderId="27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1" fillId="0" borderId="27" xfId="0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4" fillId="0" borderId="15" xfId="53" applyFont="1" applyBorder="1" applyAlignment="1">
      <alignment horizontal="left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49" fontId="4" fillId="0" borderId="13" xfId="53" applyNumberFormat="1" applyFont="1" applyBorder="1" applyAlignment="1">
      <alignment horizontal="center" vertical="center"/>
      <protection/>
    </xf>
    <xf numFmtId="0" fontId="4" fillId="0" borderId="31" xfId="53" applyFont="1" applyBorder="1" applyAlignment="1">
      <alignment vertical="center"/>
      <protection/>
    </xf>
    <xf numFmtId="0" fontId="4" fillId="0" borderId="31" xfId="53" applyFont="1" applyBorder="1" applyAlignment="1">
      <alignment vertical="center" wrapText="1"/>
      <protection/>
    </xf>
    <xf numFmtId="0" fontId="4" fillId="0" borderId="13" xfId="53" applyFont="1" applyBorder="1" applyAlignment="1">
      <alignment vertical="center"/>
      <protection/>
    </xf>
    <xf numFmtId="0" fontId="4" fillId="0" borderId="31" xfId="53" applyFont="1" applyBorder="1" applyAlignment="1">
      <alignment horizontal="left" vertical="center"/>
      <protection/>
    </xf>
    <xf numFmtId="49" fontId="9" fillId="0" borderId="13" xfId="53" applyNumberFormat="1" applyFont="1" applyBorder="1" applyAlignment="1">
      <alignment horizontal="center" vertical="center"/>
      <protection/>
    </xf>
    <xf numFmtId="49" fontId="4" fillId="0" borderId="31" xfId="53" applyNumberFormat="1" applyFont="1" applyBorder="1" applyAlignment="1">
      <alignment horizontal="center" vertical="center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4" fillId="0" borderId="31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/>
      <protection/>
    </xf>
    <xf numFmtId="49" fontId="5" fillId="0" borderId="16" xfId="53" applyNumberFormat="1" applyFont="1" applyBorder="1" applyAlignment="1">
      <alignment horizontal="center" vertical="center"/>
      <protection/>
    </xf>
    <xf numFmtId="49" fontId="5" fillId="0" borderId="32" xfId="53" applyNumberFormat="1" applyFont="1" applyBorder="1" applyAlignment="1">
      <alignment horizontal="center" vertical="center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/>
      <protection/>
    </xf>
    <xf numFmtId="49" fontId="4" fillId="0" borderId="32" xfId="53" applyNumberFormat="1" applyFont="1" applyBorder="1" applyAlignment="1">
      <alignment horizontal="center" vertical="center"/>
      <protection/>
    </xf>
    <xf numFmtId="0" fontId="9" fillId="0" borderId="27" xfId="0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49" fontId="3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" fillId="0" borderId="15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" fillId="0" borderId="27" xfId="0" applyFont="1" applyFill="1" applyBorder="1" applyAlignment="1">
      <alignment horizontal="left" wrapText="1"/>
    </xf>
    <xf numFmtId="11" fontId="11" fillId="0" borderId="27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wrapText="1"/>
    </xf>
    <xf numFmtId="0" fontId="10" fillId="0" borderId="0" xfId="53" applyFont="1" applyAlignment="1">
      <alignment horizontal="center" wrapText="1"/>
      <protection/>
    </xf>
    <xf numFmtId="0" fontId="1" fillId="0" borderId="0" xfId="53" applyAlignment="1">
      <alignment vertical="center"/>
      <protection/>
    </xf>
    <xf numFmtId="0" fontId="23" fillId="0" borderId="0" xfId="53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164" fontId="13" fillId="0" borderId="0" xfId="53" applyNumberFormat="1" applyFont="1" applyAlignment="1">
      <alignment vertical="center"/>
      <protection/>
    </xf>
    <xf numFmtId="0" fontId="13" fillId="0" borderId="11" xfId="53" applyFont="1" applyBorder="1" applyAlignment="1">
      <alignment horizontal="center" vertical="center"/>
      <protection/>
    </xf>
    <xf numFmtId="164" fontId="13" fillId="0" borderId="11" xfId="53" applyNumberFormat="1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164" fontId="13" fillId="0" borderId="12" xfId="53" applyNumberFormat="1" applyFont="1" applyBorder="1" applyAlignment="1">
      <alignment horizontal="center" vertical="center"/>
      <protection/>
    </xf>
    <xf numFmtId="0" fontId="10" fillId="0" borderId="13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 wrapText="1"/>
      <protection/>
    </xf>
    <xf numFmtId="0" fontId="24" fillId="0" borderId="0" xfId="53" applyFont="1" applyAlignment="1">
      <alignment vertical="center"/>
      <protection/>
    </xf>
    <xf numFmtId="0" fontId="13" fillId="0" borderId="13" xfId="53" applyFont="1" applyBorder="1" applyAlignment="1">
      <alignment vertical="center"/>
      <protection/>
    </xf>
    <xf numFmtId="0" fontId="13" fillId="0" borderId="13" xfId="53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3" fillId="0" borderId="14" xfId="53" applyFont="1" applyBorder="1" applyAlignment="1">
      <alignment vertical="center"/>
      <protection/>
    </xf>
    <xf numFmtId="0" fontId="13" fillId="0" borderId="14" xfId="53" applyFont="1" applyBorder="1" applyAlignment="1">
      <alignment vertical="center" wrapText="1"/>
      <protection/>
    </xf>
    <xf numFmtId="0" fontId="10" fillId="0" borderId="14" xfId="53" applyFont="1" applyBorder="1" applyAlignment="1">
      <alignment vertical="center"/>
      <protection/>
    </xf>
    <xf numFmtId="0" fontId="10" fillId="0" borderId="14" xfId="53" applyFont="1" applyBorder="1" applyAlignment="1">
      <alignment vertical="center" wrapText="1"/>
      <protection/>
    </xf>
    <xf numFmtId="0" fontId="13" fillId="0" borderId="33" xfId="53" applyFont="1" applyBorder="1" applyAlignment="1">
      <alignment vertical="center"/>
      <protection/>
    </xf>
    <xf numFmtId="0" fontId="13" fillId="0" borderId="33" xfId="53" applyFont="1" applyBorder="1" applyAlignment="1">
      <alignment vertical="center" wrapText="1"/>
      <protection/>
    </xf>
    <xf numFmtId="0" fontId="13" fillId="0" borderId="25" xfId="53" applyFont="1" applyBorder="1" applyAlignment="1">
      <alignment vertical="center"/>
      <protection/>
    </xf>
    <xf numFmtId="0" fontId="10" fillId="0" borderId="25" xfId="53" applyFont="1" applyBorder="1" applyAlignment="1">
      <alignment vertical="center"/>
      <protection/>
    </xf>
    <xf numFmtId="0" fontId="23" fillId="0" borderId="0" xfId="53" applyFont="1" applyBorder="1" applyAlignment="1">
      <alignment vertical="center"/>
      <protection/>
    </xf>
    <xf numFmtId="164" fontId="23" fillId="0" borderId="0" xfId="53" applyNumberFormat="1" applyFont="1" applyBorder="1" applyAlignment="1">
      <alignment horizontal="center" vertical="center"/>
      <protection/>
    </xf>
    <xf numFmtId="0" fontId="1" fillId="0" borderId="0" xfId="53" applyBorder="1" applyAlignment="1">
      <alignment vertical="center"/>
      <protection/>
    </xf>
    <xf numFmtId="164" fontId="1" fillId="0" borderId="0" xfId="53" applyNumberFormat="1" applyBorder="1" applyAlignment="1">
      <alignment horizontal="center" vertical="center"/>
      <protection/>
    </xf>
    <xf numFmtId="0" fontId="23" fillId="0" borderId="0" xfId="53" applyFont="1" applyFill="1" applyBorder="1" applyAlignment="1">
      <alignment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0" xfId="53" applyFont="1" applyBorder="1" applyAlignment="1">
      <alignment vertical="center"/>
      <protection/>
    </xf>
    <xf numFmtId="164" fontId="26" fillId="0" borderId="0" xfId="53" applyNumberFormat="1" applyFont="1" applyBorder="1" applyAlignment="1">
      <alignment horizontal="center" vertical="center"/>
      <protection/>
    </xf>
    <xf numFmtId="164" fontId="1" fillId="0" borderId="0" xfId="53" applyNumberFormat="1" applyAlignment="1">
      <alignment vertical="center"/>
      <protection/>
    </xf>
    <xf numFmtId="164" fontId="9" fillId="0" borderId="0" xfId="53" applyNumberFormat="1" applyFont="1" applyFill="1" applyAlignment="1">
      <alignment horizontal="right" vertical="center"/>
      <protection/>
    </xf>
    <xf numFmtId="0" fontId="9" fillId="0" borderId="0" xfId="53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53" applyFont="1" applyFill="1" applyAlignment="1">
      <alignment horizontal="center" vertical="center"/>
      <protection/>
    </xf>
    <xf numFmtId="49" fontId="7" fillId="0" borderId="0" xfId="53" applyNumberFormat="1" applyFont="1" applyFill="1" applyAlignment="1">
      <alignment vertical="center"/>
      <protection/>
    </xf>
    <xf numFmtId="49" fontId="16" fillId="0" borderId="34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justify" vertical="center"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center" vertical="center"/>
      <protection/>
    </xf>
    <xf numFmtId="0" fontId="11" fillId="0" borderId="0" xfId="53" applyFont="1" applyFill="1" applyAlignment="1">
      <alignment horizontal="justify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justify" vertical="center"/>
      <protection/>
    </xf>
    <xf numFmtId="0" fontId="9" fillId="0" borderId="27" xfId="53" applyFont="1" applyFill="1" applyBorder="1" applyAlignment="1">
      <alignment horizontal="justify" vertical="center" wrapText="1"/>
      <protection/>
    </xf>
    <xf numFmtId="0" fontId="9" fillId="0" borderId="0" xfId="53" applyFont="1" applyFill="1" applyAlignment="1">
      <alignment vertical="top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9" fillId="0" borderId="0" xfId="53" applyFont="1" applyFill="1" applyBorder="1">
      <alignment/>
      <protection/>
    </xf>
    <xf numFmtId="0" fontId="9" fillId="0" borderId="27" xfId="53" applyNumberFormat="1" applyFont="1" applyFill="1" applyBorder="1" applyAlignment="1">
      <alignment horizontal="justify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4" fillId="0" borderId="35" xfId="53" applyFont="1" applyBorder="1">
      <alignment/>
      <protection/>
    </xf>
    <xf numFmtId="0" fontId="4" fillId="0" borderId="36" xfId="53" applyFont="1" applyBorder="1" applyAlignment="1">
      <alignment horizontal="center" wrapText="1"/>
      <protection/>
    </xf>
    <xf numFmtId="0" fontId="4" fillId="0" borderId="37" xfId="53" applyFont="1" applyBorder="1" applyAlignment="1">
      <alignment horizontal="center" wrapText="1"/>
      <protection/>
    </xf>
    <xf numFmtId="0" fontId="4" fillId="0" borderId="38" xfId="53" applyFont="1" applyBorder="1">
      <alignment/>
      <protection/>
    </xf>
    <xf numFmtId="3" fontId="4" fillId="0" borderId="27" xfId="53" applyNumberFormat="1" applyFont="1" applyBorder="1" applyAlignment="1">
      <alignment horizontal="center"/>
      <protection/>
    </xf>
    <xf numFmtId="3" fontId="4" fillId="0" borderId="39" xfId="53" applyNumberFormat="1" applyFont="1" applyBorder="1" applyAlignment="1">
      <alignment horizontal="center"/>
      <protection/>
    </xf>
    <xf numFmtId="0" fontId="4" fillId="0" borderId="38" xfId="53" applyFont="1" applyBorder="1" applyAlignment="1">
      <alignment horizontal="left" vertical="center" wrapText="1"/>
      <protection/>
    </xf>
    <xf numFmtId="0" fontId="4" fillId="0" borderId="38" xfId="53" applyFont="1" applyBorder="1" applyAlignment="1">
      <alignment horizontal="left" vertical="center"/>
      <protection/>
    </xf>
    <xf numFmtId="3" fontId="4" fillId="0" borderId="27" xfId="53" applyNumberFormat="1" applyFont="1" applyFill="1" applyBorder="1" applyAlignment="1">
      <alignment horizontal="center"/>
      <protection/>
    </xf>
    <xf numFmtId="0" fontId="2" fillId="0" borderId="40" xfId="53" applyFont="1" applyBorder="1">
      <alignment/>
      <protection/>
    </xf>
    <xf numFmtId="3" fontId="2" fillId="0" borderId="41" xfId="53" applyNumberFormat="1" applyFont="1" applyBorder="1" applyAlignment="1">
      <alignment horizontal="center"/>
      <protection/>
    </xf>
    <xf numFmtId="0" fontId="7" fillId="0" borderId="33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wrapText="1"/>
      <protection/>
    </xf>
    <xf numFmtId="0" fontId="9" fillId="0" borderId="15" xfId="0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9" fontId="12" fillId="0" borderId="17" xfId="53" applyNumberFormat="1" applyFont="1" applyFill="1" applyBorder="1" applyAlignment="1">
      <alignment vertical="center"/>
      <protection/>
    </xf>
    <xf numFmtId="49" fontId="9" fillId="0" borderId="31" xfId="53" applyNumberFormat="1" applyFont="1" applyFill="1" applyBorder="1" applyAlignment="1">
      <alignment vertical="center"/>
      <protection/>
    </xf>
    <xf numFmtId="49" fontId="9" fillId="0" borderId="42" xfId="53" applyNumberFormat="1" applyFont="1" applyFill="1" applyBorder="1" applyAlignment="1">
      <alignment vertical="center"/>
      <protection/>
    </xf>
    <xf numFmtId="0" fontId="9" fillId="0" borderId="31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center" vertical="center"/>
    </xf>
    <xf numFmtId="0" fontId="9" fillId="0" borderId="31" xfId="53" applyNumberFormat="1" applyFont="1" applyFill="1" applyBorder="1" applyAlignment="1">
      <alignment horizontal="left" vertical="center" wrapText="1"/>
      <protection/>
    </xf>
    <xf numFmtId="49" fontId="9" fillId="0" borderId="31" xfId="53" applyNumberFormat="1" applyFont="1" applyFill="1" applyBorder="1" applyAlignment="1">
      <alignment vertical="center" wrapText="1"/>
      <protection/>
    </xf>
    <xf numFmtId="49" fontId="9" fillId="0" borderId="42" xfId="53" applyNumberFormat="1" applyFont="1" applyFill="1" applyBorder="1" applyAlignment="1">
      <alignment vertical="center" wrapText="1"/>
      <protection/>
    </xf>
    <xf numFmtId="49" fontId="11" fillId="0" borderId="17" xfId="53" applyNumberFormat="1" applyFont="1" applyFill="1" applyBorder="1" applyAlignment="1">
      <alignment vertical="center"/>
      <protection/>
    </xf>
    <xf numFmtId="49" fontId="11" fillId="4" borderId="17" xfId="53" applyNumberFormat="1" applyFont="1" applyFill="1" applyBorder="1" applyAlignment="1">
      <alignment vertical="center"/>
      <protection/>
    </xf>
    <xf numFmtId="49" fontId="11" fillId="4" borderId="17" xfId="53" applyNumberFormat="1" applyFont="1" applyFill="1" applyBorder="1" applyAlignment="1">
      <alignment vertical="center" wrapText="1"/>
      <protection/>
    </xf>
    <xf numFmtId="0" fontId="11" fillId="4" borderId="17" xfId="0" applyFont="1" applyFill="1" applyBorder="1" applyAlignment="1">
      <alignment vertical="center" wrapText="1"/>
    </xf>
    <xf numFmtId="43" fontId="18" fillId="0" borderId="0" xfId="0" applyNumberFormat="1" applyFont="1" applyFill="1" applyAlignment="1">
      <alignment/>
    </xf>
    <xf numFmtId="0" fontId="11" fillId="0" borderId="27" xfId="53" applyFont="1" applyFill="1" applyBorder="1" applyAlignment="1">
      <alignment horizontal="center" vertical="center" wrapText="1"/>
      <protection/>
    </xf>
    <xf numFmtId="0" fontId="9" fillId="0" borderId="27" xfId="53" applyNumberFormat="1" applyFont="1" applyFill="1" applyBorder="1" applyAlignment="1">
      <alignment horizontal="justify" vertical="center"/>
      <protection/>
    </xf>
    <xf numFmtId="0" fontId="9" fillId="0" borderId="0" xfId="53" applyFont="1" applyFill="1" applyBorder="1" applyAlignment="1">
      <alignment horizontal="justify" vertical="center" wrapText="1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justify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justify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justify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justify" vertical="center" wrapText="1"/>
      <protection/>
    </xf>
    <xf numFmtId="0" fontId="11" fillId="0" borderId="0" xfId="53" applyFont="1" applyFill="1" applyBorder="1" applyAlignment="1">
      <alignment horizontal="justify" vertical="center" wrapText="1"/>
      <protection/>
    </xf>
    <xf numFmtId="0" fontId="4" fillId="0" borderId="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53" applyNumberFormat="1" applyFont="1" applyAlignment="1">
      <alignment horizontal="right" vertical="center"/>
      <protection/>
    </xf>
    <xf numFmtId="4" fontId="9" fillId="0" borderId="0" xfId="53" applyNumberFormat="1" applyFont="1" applyAlignment="1">
      <alignment vertical="center"/>
      <protection/>
    </xf>
    <xf numFmtId="4" fontId="13" fillId="0" borderId="0" xfId="53" applyNumberFormat="1" applyFont="1" applyAlignment="1">
      <alignment horizontal="center" vertical="center"/>
      <protection/>
    </xf>
    <xf numFmtId="4" fontId="5" fillId="0" borderId="16" xfId="65" applyNumberFormat="1" applyFont="1" applyBorder="1" applyAlignment="1">
      <alignment horizontal="center" vertical="center"/>
    </xf>
    <xf numFmtId="4" fontId="4" fillId="0" borderId="13" xfId="65" applyNumberFormat="1" applyFont="1" applyFill="1" applyBorder="1" applyAlignment="1">
      <alignment horizontal="center" vertical="center"/>
    </xf>
    <xf numFmtId="4" fontId="4" fillId="0" borderId="19" xfId="65" applyNumberFormat="1" applyFont="1" applyFill="1" applyBorder="1" applyAlignment="1">
      <alignment horizontal="center" vertical="center"/>
    </xf>
    <xf numFmtId="4" fontId="5" fillId="0" borderId="16" xfId="65" applyNumberFormat="1" applyFont="1" applyFill="1" applyBorder="1" applyAlignment="1">
      <alignment horizontal="center" vertical="center"/>
    </xf>
    <xf numFmtId="4" fontId="4" fillId="24" borderId="13" xfId="65" applyNumberFormat="1" applyFont="1" applyFill="1" applyBorder="1" applyAlignment="1">
      <alignment horizontal="center" vertical="center"/>
    </xf>
    <xf numFmtId="4" fontId="4" fillId="0" borderId="14" xfId="65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43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vertical="center"/>
      <protection/>
    </xf>
    <xf numFmtId="49" fontId="11" fillId="0" borderId="30" xfId="0" applyNumberFormat="1" applyFont="1" applyFill="1" applyBorder="1" applyAlignment="1">
      <alignment horizontal="left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49" fontId="16" fillId="0" borderId="43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44" xfId="53" applyFont="1" applyBorder="1" applyAlignment="1">
      <alignment horizontal="left" vertical="center"/>
      <protection/>
    </xf>
    <xf numFmtId="49" fontId="5" fillId="0" borderId="21" xfId="53" applyNumberFormat="1" applyFont="1" applyBorder="1" applyAlignment="1">
      <alignment horizontal="center" vertical="center"/>
      <protection/>
    </xf>
    <xf numFmtId="49" fontId="4" fillId="0" borderId="22" xfId="53" applyNumberFormat="1" applyFont="1" applyBorder="1" applyAlignment="1">
      <alignment horizontal="center" vertical="center"/>
      <protection/>
    </xf>
    <xf numFmtId="4" fontId="4" fillId="0" borderId="21" xfId="65" applyNumberFormat="1" applyFont="1" applyBorder="1" applyAlignment="1">
      <alignment horizontal="center" vertical="center"/>
    </xf>
    <xf numFmtId="4" fontId="10" fillId="0" borderId="14" xfId="53" applyNumberFormat="1" applyFont="1" applyBorder="1" applyAlignment="1">
      <alignment horizontal="center" vertical="center"/>
      <protection/>
    </xf>
    <xf numFmtId="4" fontId="13" fillId="0" borderId="14" xfId="53" applyNumberFormat="1" applyFont="1" applyBorder="1" applyAlignment="1">
      <alignment horizontal="center" vertical="center"/>
      <protection/>
    </xf>
    <xf numFmtId="4" fontId="13" fillId="0" borderId="33" xfId="53" applyNumberFormat="1" applyFont="1" applyBorder="1" applyAlignment="1">
      <alignment horizontal="center" vertical="center"/>
      <protection/>
    </xf>
    <xf numFmtId="4" fontId="10" fillId="0" borderId="25" xfId="53" applyNumberFormat="1" applyFont="1" applyBorder="1" applyAlignment="1">
      <alignment horizontal="center" vertical="center"/>
      <protection/>
    </xf>
    <xf numFmtId="0" fontId="11" fillId="0" borderId="45" xfId="53" applyFont="1" applyFill="1" applyBorder="1" applyAlignment="1">
      <alignment horizontal="center" vertical="center"/>
      <protection/>
    </xf>
    <xf numFmtId="0" fontId="11" fillId="0" borderId="45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4" fontId="9" fillId="0" borderId="0" xfId="53" applyNumberFormat="1" applyFont="1" applyFill="1" applyAlignment="1">
      <alignment vertical="center"/>
      <protection/>
    </xf>
    <xf numFmtId="0" fontId="2" fillId="0" borderId="27" xfId="53" applyFont="1" applyFill="1" applyBorder="1" applyAlignment="1">
      <alignment vertical="center"/>
      <protection/>
    </xf>
    <xf numFmtId="49" fontId="16" fillId="0" borderId="27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49" fontId="7" fillId="0" borderId="23" xfId="53" applyNumberFormat="1" applyFont="1" applyFill="1" applyBorder="1" applyAlignment="1">
      <alignment vertical="center" wrapText="1"/>
      <protection/>
    </xf>
    <xf numFmtId="176" fontId="7" fillId="0" borderId="23" xfId="53" applyNumberFormat="1" applyFont="1" applyFill="1" applyBorder="1" applyAlignment="1">
      <alignment vertical="center" wrapText="1"/>
      <protection/>
    </xf>
    <xf numFmtId="176" fontId="7" fillId="0" borderId="23" xfId="53" applyNumberFormat="1" applyFont="1" applyFill="1" applyBorder="1" applyAlignment="1">
      <alignment vertical="center"/>
      <protection/>
    </xf>
    <xf numFmtId="0" fontId="28" fillId="0" borderId="27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4" fontId="9" fillId="0" borderId="0" xfId="53" applyNumberFormat="1" applyFont="1" applyFill="1" applyAlignment="1">
      <alignment horizontal="right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27" fillId="0" borderId="27" xfId="0" applyNumberFormat="1" applyFont="1" applyFill="1" applyBorder="1" applyAlignment="1">
      <alignment horizontal="center" vertical="center" wrapText="1"/>
    </xf>
    <xf numFmtId="0" fontId="9" fillId="0" borderId="31" xfId="53" applyFont="1" applyFill="1" applyBorder="1" applyAlignment="1">
      <alignment vertical="center" wrapText="1"/>
      <protection/>
    </xf>
    <xf numFmtId="0" fontId="9" fillId="0" borderId="38" xfId="53" applyFont="1" applyFill="1" applyBorder="1" applyAlignment="1">
      <alignment vertical="center"/>
      <protection/>
    </xf>
    <xf numFmtId="0" fontId="9" fillId="0" borderId="46" xfId="53" applyFont="1" applyFill="1" applyBorder="1" applyAlignment="1">
      <alignment vertical="center"/>
      <protection/>
    </xf>
    <xf numFmtId="0" fontId="9" fillId="0" borderId="31" xfId="53" applyFont="1" applyFill="1" applyBorder="1" applyAlignment="1">
      <alignment vertical="center"/>
      <protection/>
    </xf>
    <xf numFmtId="0" fontId="9" fillId="0" borderId="18" xfId="53" applyFont="1" applyFill="1" applyBorder="1" applyAlignment="1">
      <alignment horizontal="left" vertical="center"/>
      <protection/>
    </xf>
    <xf numFmtId="0" fontId="9" fillId="0" borderId="18" xfId="53" applyFont="1" applyFill="1" applyBorder="1" applyAlignment="1">
      <alignment vertical="center"/>
      <protection/>
    </xf>
    <xf numFmtId="0" fontId="9" fillId="0" borderId="31" xfId="53" applyFont="1" applyFill="1" applyBorder="1" applyAlignment="1">
      <alignment horizontal="left" vertical="center"/>
      <protection/>
    </xf>
    <xf numFmtId="182" fontId="18" fillId="0" borderId="0" xfId="0" applyNumberFormat="1" applyFont="1" applyFill="1" applyAlignment="1">
      <alignment/>
    </xf>
    <xf numFmtId="43" fontId="16" fillId="0" borderId="27" xfId="63" applyNumberFormat="1" applyFont="1" applyFill="1" applyBorder="1" applyAlignment="1">
      <alignment vertical="center" wrapText="1"/>
    </xf>
    <xf numFmtId="43" fontId="9" fillId="0" borderId="27" xfId="63" applyNumberFormat="1" applyFont="1" applyFill="1" applyBorder="1" applyAlignment="1">
      <alignment vertical="center" wrapText="1"/>
    </xf>
    <xf numFmtId="43" fontId="7" fillId="0" borderId="27" xfId="63" applyNumberFormat="1" applyFont="1" applyFill="1" applyBorder="1" applyAlignment="1">
      <alignment vertical="center"/>
    </xf>
    <xf numFmtId="43" fontId="16" fillId="0" borderId="27" xfId="63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/>
    </xf>
    <xf numFmtId="4" fontId="7" fillId="0" borderId="0" xfId="53" applyNumberFormat="1" applyFont="1" applyFill="1">
      <alignment/>
      <protection/>
    </xf>
    <xf numFmtId="4" fontId="16" fillId="0" borderId="0" xfId="53" applyNumberFormat="1" applyFont="1" applyFill="1">
      <alignment/>
      <protection/>
    </xf>
    <xf numFmtId="4" fontId="18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 wrapText="1"/>
    </xf>
    <xf numFmtId="4" fontId="18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left"/>
    </xf>
    <xf numFmtId="4" fontId="22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horizontal="left"/>
    </xf>
    <xf numFmtId="4" fontId="22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/>
    </xf>
    <xf numFmtId="4" fontId="19" fillId="25" borderId="0" xfId="0" applyNumberFormat="1" applyFont="1" applyFill="1" applyAlignment="1">
      <alignment/>
    </xf>
    <xf numFmtId="43" fontId="46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49" fontId="9" fillId="0" borderId="21" xfId="53" applyNumberFormat="1" applyFont="1" applyFill="1" applyBorder="1" applyAlignment="1">
      <alignment vertical="center" wrapText="1"/>
      <protection/>
    </xf>
    <xf numFmtId="49" fontId="9" fillId="0" borderId="18" xfId="53" applyNumberFormat="1" applyFont="1" applyFill="1" applyBorder="1" applyAlignment="1">
      <alignment vertical="center" wrapText="1"/>
      <protection/>
    </xf>
    <xf numFmtId="176" fontId="9" fillId="0" borderId="15" xfId="53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43" fontId="9" fillId="0" borderId="0" xfId="53" applyNumberFormat="1" applyFont="1" applyAlignment="1">
      <alignment vertic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176" fontId="9" fillId="0" borderId="42" xfId="53" applyNumberFormat="1" applyFont="1" applyFill="1" applyBorder="1" applyAlignment="1">
      <alignment vertical="center" wrapText="1"/>
      <protection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/>
    </xf>
    <xf numFmtId="4" fontId="18" fillId="24" borderId="0" xfId="0" applyNumberFormat="1" applyFont="1" applyFill="1" applyAlignment="1">
      <alignment/>
    </xf>
    <xf numFmtId="43" fontId="18" fillId="24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7" fillId="0" borderId="0" xfId="53" applyNumberFormat="1" applyFont="1" applyFill="1" applyAlignment="1">
      <alignment horizontal="center" vertical="center"/>
      <protection/>
    </xf>
    <xf numFmtId="4" fontId="48" fillId="0" borderId="21" xfId="53" applyNumberFormat="1" applyFont="1" applyFill="1" applyBorder="1" applyAlignment="1">
      <alignment horizontal="center" vertical="center"/>
      <protection/>
    </xf>
    <xf numFmtId="4" fontId="16" fillId="0" borderId="14" xfId="53" applyNumberFormat="1" applyFont="1" applyFill="1" applyBorder="1" applyAlignment="1">
      <alignment horizontal="center" vertical="center"/>
      <protection/>
    </xf>
    <xf numFmtId="4" fontId="6" fillId="0" borderId="14" xfId="53" applyNumberFormat="1" applyFont="1" applyFill="1" applyBorder="1" applyAlignment="1">
      <alignment horizontal="center" vertical="center"/>
      <protection/>
    </xf>
    <xf numFmtId="4" fontId="7" fillId="0" borderId="14" xfId="53" applyNumberFormat="1" applyFont="1" applyFill="1" applyBorder="1" applyAlignment="1">
      <alignment horizontal="center" vertical="center"/>
      <protection/>
    </xf>
    <xf numFmtId="4" fontId="16" fillId="0" borderId="19" xfId="53" applyNumberFormat="1" applyFont="1" applyFill="1" applyBorder="1" applyAlignment="1">
      <alignment horizontal="center" vertical="center"/>
      <protection/>
    </xf>
    <xf numFmtId="4" fontId="7" fillId="0" borderId="19" xfId="53" applyNumberFormat="1" applyFont="1" applyFill="1" applyBorder="1" applyAlignment="1">
      <alignment horizontal="center" vertical="center"/>
      <protection/>
    </xf>
    <xf numFmtId="4" fontId="7" fillId="0" borderId="33" xfId="53" applyNumberFormat="1" applyFont="1" applyFill="1" applyBorder="1" applyAlignment="1">
      <alignment horizontal="center" vertical="center"/>
      <protection/>
    </xf>
    <xf numFmtId="4" fontId="16" fillId="0" borderId="25" xfId="53" applyNumberFormat="1" applyFont="1" applyFill="1" applyBorder="1" applyAlignment="1">
      <alignment horizontal="center" vertical="center"/>
      <protection/>
    </xf>
    <xf numFmtId="4" fontId="7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horizontal="center" vertical="center"/>
      <protection/>
    </xf>
    <xf numFmtId="4" fontId="11" fillId="0" borderId="11" xfId="53" applyNumberFormat="1" applyFont="1" applyFill="1" applyBorder="1" applyAlignment="1">
      <alignment horizontal="center" vertical="center"/>
      <protection/>
    </xf>
    <xf numFmtId="4" fontId="11" fillId="0" borderId="12" xfId="53" applyNumberFormat="1" applyFont="1" applyFill="1" applyBorder="1" applyAlignment="1">
      <alignment horizontal="center" vertical="top"/>
      <protection/>
    </xf>
    <xf numFmtId="4" fontId="12" fillId="0" borderId="16" xfId="53" applyNumberFormat="1" applyFont="1" applyFill="1" applyBorder="1" applyAlignment="1">
      <alignment horizontal="center" vertical="center"/>
      <protection/>
    </xf>
    <xf numFmtId="4" fontId="11" fillId="4" borderId="16" xfId="53" applyNumberFormat="1" applyFont="1" applyFill="1" applyBorder="1" applyAlignment="1">
      <alignment horizontal="center" vertical="center"/>
      <protection/>
    </xf>
    <xf numFmtId="4" fontId="9" fillId="0" borderId="13" xfId="53" applyNumberFormat="1" applyFont="1" applyFill="1" applyBorder="1" applyAlignment="1">
      <alignment horizontal="center" vertical="center"/>
      <protection/>
    </xf>
    <xf numFmtId="4" fontId="9" fillId="0" borderId="14" xfId="53" applyNumberFormat="1" applyFont="1" applyFill="1" applyBorder="1" applyAlignment="1">
      <alignment horizontal="center" vertical="center"/>
      <protection/>
    </xf>
    <xf numFmtId="4" fontId="9" fillId="0" borderId="33" xfId="53" applyNumberFormat="1" applyFont="1" applyFill="1" applyBorder="1" applyAlignment="1">
      <alignment horizontal="center" vertical="center"/>
      <protection/>
    </xf>
    <xf numFmtId="4" fontId="11" fillId="0" borderId="16" xfId="53" applyNumberFormat="1" applyFont="1" applyFill="1" applyBorder="1" applyAlignment="1">
      <alignment horizontal="center" vertical="center"/>
      <protection/>
    </xf>
    <xf numFmtId="4" fontId="9" fillId="0" borderId="21" xfId="53" applyNumberFormat="1" applyFont="1" applyFill="1" applyBorder="1" applyAlignment="1">
      <alignment horizontal="center" vertical="center"/>
      <protection/>
    </xf>
    <xf numFmtId="4" fontId="9" fillId="0" borderId="19" xfId="53" applyNumberFormat="1" applyFont="1" applyFill="1" applyBorder="1" applyAlignment="1">
      <alignment horizontal="center" vertical="center"/>
      <protection/>
    </xf>
    <xf numFmtId="4" fontId="11" fillId="0" borderId="14" xfId="53" applyNumberFormat="1" applyFont="1" applyFill="1" applyBorder="1" applyAlignment="1">
      <alignment horizontal="center" vertical="center"/>
      <protection/>
    </xf>
    <xf numFmtId="4" fontId="10" fillId="0" borderId="16" xfId="53" applyNumberFormat="1" applyFont="1" applyFill="1" applyBorder="1" applyAlignment="1">
      <alignment horizontal="center" vertical="center"/>
      <protection/>
    </xf>
    <xf numFmtId="4" fontId="10" fillId="0" borderId="16" xfId="65" applyNumberFormat="1" applyFont="1" applyBorder="1" applyAlignment="1">
      <alignment horizontal="center" vertical="center"/>
    </xf>
    <xf numFmtId="4" fontId="53" fillId="0" borderId="0" xfId="53" applyNumberFormat="1" applyFont="1" applyAlignment="1">
      <alignment vertical="center"/>
      <protection/>
    </xf>
    <xf numFmtId="43" fontId="18" fillId="0" borderId="0" xfId="0" applyNumberFormat="1" applyFont="1" applyFill="1" applyAlignment="1">
      <alignment horizontal="left"/>
    </xf>
    <xf numFmtId="0" fontId="9" fillId="24" borderId="29" xfId="0" applyFont="1" applyFill="1" applyBorder="1" applyAlignment="1">
      <alignment horizontal="left" vertical="center" wrapText="1"/>
    </xf>
    <xf numFmtId="165" fontId="9" fillId="0" borderId="23" xfId="0" applyNumberFormat="1" applyFont="1" applyFill="1" applyBorder="1" applyAlignment="1">
      <alignment horizontal="left" vertical="top" wrapText="1"/>
    </xf>
    <xf numFmtId="0" fontId="9" fillId="24" borderId="14" xfId="53" applyFont="1" applyFill="1" applyBorder="1" applyAlignment="1">
      <alignment horizontal="center" vertical="center"/>
      <protection/>
    </xf>
    <xf numFmtId="49" fontId="9" fillId="24" borderId="17" xfId="53" applyNumberFormat="1" applyFont="1" applyFill="1" applyBorder="1" applyAlignment="1">
      <alignment vertical="center"/>
      <protection/>
    </xf>
    <xf numFmtId="4" fontId="9" fillId="24" borderId="16" xfId="53" applyNumberFormat="1" applyFont="1" applyFill="1" applyBorder="1" applyAlignment="1">
      <alignment horizontal="center" vertical="center"/>
      <protection/>
    </xf>
    <xf numFmtId="4" fontId="53" fillId="0" borderId="0" xfId="53" applyNumberFormat="1" applyFont="1" applyFill="1" applyAlignment="1">
      <alignment vertical="center"/>
      <protection/>
    </xf>
    <xf numFmtId="4" fontId="50" fillId="0" borderId="14" xfId="53" applyNumberFormat="1" applyFont="1" applyFill="1" applyBorder="1" applyAlignment="1">
      <alignment horizontal="center" vertical="center"/>
      <protection/>
    </xf>
    <xf numFmtId="0" fontId="16" fillId="0" borderId="33" xfId="53" applyFont="1" applyFill="1" applyBorder="1" applyAlignment="1">
      <alignment horizontal="center" vertical="center"/>
      <protection/>
    </xf>
    <xf numFmtId="49" fontId="4" fillId="0" borderId="27" xfId="0" applyNumberFormat="1" applyFont="1" applyFill="1" applyBorder="1" applyAlignment="1">
      <alignment horizontal="left" vertical="center" wrapText="1"/>
    </xf>
    <xf numFmtId="49" fontId="7" fillId="0" borderId="43" xfId="0" applyNumberFormat="1" applyFont="1" applyFill="1" applyBorder="1" applyAlignment="1">
      <alignment horizontal="center" vertical="center"/>
    </xf>
    <xf numFmtId="49" fontId="16" fillId="0" borderId="11" xfId="53" applyNumberFormat="1" applyFont="1" applyFill="1" applyBorder="1" applyAlignment="1">
      <alignment horizontal="center" vertical="center"/>
      <protection/>
    </xf>
    <xf numFmtId="0" fontId="9" fillId="24" borderId="0" xfId="53" applyFont="1" applyFill="1" applyAlignment="1">
      <alignment vertical="center"/>
      <protection/>
    </xf>
    <xf numFmtId="0" fontId="18" fillId="24" borderId="0" xfId="0" applyFont="1" applyFill="1" applyAlignment="1">
      <alignment vertical="center"/>
    </xf>
    <xf numFmtId="43" fontId="19" fillId="24" borderId="0" xfId="0" applyNumberFormat="1" applyFont="1" applyFill="1" applyAlignment="1">
      <alignment/>
    </xf>
    <xf numFmtId="0" fontId="19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43" fontId="21" fillId="24" borderId="0" xfId="0" applyNumberFormat="1" applyFont="1" applyFill="1" applyAlignment="1">
      <alignment horizontal="center"/>
    </xf>
    <xf numFmtId="43" fontId="19" fillId="24" borderId="0" xfId="0" applyNumberFormat="1" applyFont="1" applyFill="1" applyAlignment="1">
      <alignment/>
    </xf>
    <xf numFmtId="0" fontId="18" fillId="24" borderId="0" xfId="0" applyFont="1" applyFill="1" applyBorder="1" applyAlignment="1">
      <alignment/>
    </xf>
    <xf numFmtId="10" fontId="18" fillId="0" borderId="0" xfId="0" applyNumberFormat="1" applyFont="1" applyFill="1" applyAlignment="1">
      <alignment horizontal="left"/>
    </xf>
    <xf numFmtId="6" fontId="18" fillId="0" borderId="0" xfId="0" applyNumberFormat="1" applyFont="1" applyFill="1" applyAlignment="1">
      <alignment/>
    </xf>
    <xf numFmtId="43" fontId="9" fillId="0" borderId="27" xfId="63" applyNumberFormat="1" applyFont="1" applyFill="1" applyBorder="1" applyAlignment="1">
      <alignment horizontal="center" vertical="center" wrapText="1"/>
    </xf>
    <xf numFmtId="43" fontId="7" fillId="0" borderId="0" xfId="63" applyNumberFormat="1" applyFont="1" applyFill="1" applyAlignment="1">
      <alignment horizontal="center" vertical="center"/>
    </xf>
    <xf numFmtId="43" fontId="11" fillId="0" borderId="27" xfId="63" applyNumberFormat="1" applyFont="1" applyFill="1" applyBorder="1" applyAlignment="1">
      <alignment horizontal="center" vertical="center" wrapText="1"/>
    </xf>
    <xf numFmtId="43" fontId="7" fillId="0" borderId="27" xfId="63" applyNumberFormat="1" applyFont="1" applyFill="1" applyBorder="1" applyAlignment="1">
      <alignment horizontal="center" vertical="center"/>
    </xf>
    <xf numFmtId="43" fontId="7" fillId="0" borderId="27" xfId="63" applyNumberFormat="1" applyFont="1" applyFill="1" applyBorder="1" applyAlignment="1">
      <alignment horizontal="center" vertical="center" wrapText="1"/>
    </xf>
    <xf numFmtId="43" fontId="16" fillId="0" borderId="27" xfId="63" applyNumberFormat="1" applyFont="1" applyFill="1" applyBorder="1" applyAlignment="1">
      <alignment horizontal="center" vertical="center" wrapText="1"/>
    </xf>
    <xf numFmtId="43" fontId="51" fillId="0" borderId="0" xfId="63" applyNumberFormat="1" applyFont="1" applyFill="1" applyAlignment="1">
      <alignment horizontal="center" vertical="center"/>
    </xf>
    <xf numFmtId="43" fontId="18" fillId="0" borderId="0" xfId="63" applyNumberFormat="1" applyFont="1" applyFill="1" applyAlignment="1">
      <alignment horizontal="center" vertical="center"/>
    </xf>
    <xf numFmtId="43" fontId="9" fillId="0" borderId="0" xfId="6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43" fontId="7" fillId="0" borderId="0" xfId="63" applyNumberFormat="1" applyFont="1" applyFill="1" applyAlignment="1">
      <alignment horizontal="right" vertical="center"/>
    </xf>
    <xf numFmtId="43" fontId="9" fillId="0" borderId="0" xfId="53" applyNumberFormat="1" applyFont="1" applyFill="1" applyAlignment="1">
      <alignment horizontal="right" vertical="center"/>
      <protection/>
    </xf>
    <xf numFmtId="43" fontId="7" fillId="0" borderId="0" xfId="63" applyNumberFormat="1" applyFont="1" applyFill="1" applyAlignment="1">
      <alignment vertical="center"/>
    </xf>
    <xf numFmtId="43" fontId="11" fillId="0" borderId="27" xfId="63" applyNumberFormat="1" applyFont="1" applyFill="1" applyBorder="1" applyAlignment="1">
      <alignment vertical="center" wrapText="1"/>
    </xf>
    <xf numFmtId="43" fontId="2" fillId="0" borderId="27" xfId="63" applyNumberFormat="1" applyFont="1" applyFill="1" applyBorder="1" applyAlignment="1">
      <alignment vertical="center" wrapText="1"/>
    </xf>
    <xf numFmtId="43" fontId="3" fillId="0" borderId="27" xfId="63" applyNumberFormat="1" applyFont="1" applyFill="1" applyBorder="1" applyAlignment="1">
      <alignment vertical="center" wrapText="1"/>
    </xf>
    <xf numFmtId="43" fontId="7" fillId="0" borderId="27" xfId="63" applyNumberFormat="1" applyFont="1" applyFill="1" applyBorder="1" applyAlignment="1">
      <alignment vertical="center" wrapText="1"/>
    </xf>
    <xf numFmtId="43" fontId="2" fillId="0" borderId="27" xfId="63" applyNumberFormat="1" applyFont="1" applyFill="1" applyBorder="1" applyAlignment="1">
      <alignment vertical="center"/>
    </xf>
    <xf numFmtId="43" fontId="3" fillId="0" borderId="27" xfId="63" applyNumberFormat="1" applyFont="1" applyFill="1" applyBorder="1" applyAlignment="1">
      <alignment vertical="center"/>
    </xf>
    <xf numFmtId="43" fontId="28" fillId="0" borderId="27" xfId="63" applyNumberFormat="1" applyFont="1" applyFill="1" applyBorder="1" applyAlignment="1">
      <alignment vertical="center"/>
    </xf>
    <xf numFmtId="43" fontId="18" fillId="0" borderId="0" xfId="63" applyNumberFormat="1" applyFont="1" applyFill="1" applyAlignment="1">
      <alignment vertical="center"/>
    </xf>
    <xf numFmtId="43" fontId="19" fillId="0" borderId="0" xfId="63" applyNumberFormat="1" applyFont="1" applyFill="1" applyAlignment="1">
      <alignment vertical="center"/>
    </xf>
    <xf numFmtId="43" fontId="55" fillId="0" borderId="0" xfId="63" applyNumberFormat="1" applyFont="1" applyFill="1" applyAlignment="1">
      <alignment vertical="center"/>
    </xf>
    <xf numFmtId="43" fontId="56" fillId="0" borderId="0" xfId="63" applyNumberFormat="1" applyFont="1" applyFill="1" applyAlignment="1">
      <alignment vertical="center"/>
    </xf>
    <xf numFmtId="43" fontId="51" fillId="0" borderId="0" xfId="63" applyNumberFormat="1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4" fontId="4" fillId="0" borderId="27" xfId="53" applyNumberFormat="1" applyFont="1" applyBorder="1" applyAlignment="1">
      <alignment horizontal="center"/>
      <protection/>
    </xf>
    <xf numFmtId="4" fontId="2" fillId="0" borderId="41" xfId="53" applyNumberFormat="1" applyFont="1" applyBorder="1" applyAlignment="1">
      <alignment horizontal="center"/>
      <protection/>
    </xf>
    <xf numFmtId="4" fontId="4" fillId="0" borderId="39" xfId="53" applyNumberFormat="1" applyFont="1" applyBorder="1" applyAlignment="1">
      <alignment horizontal="center"/>
      <protection/>
    </xf>
    <xf numFmtId="4" fontId="2" fillId="0" borderId="47" xfId="53" applyNumberFormat="1" applyFont="1" applyBorder="1" applyAlignment="1">
      <alignment horizontal="center"/>
      <protection/>
    </xf>
    <xf numFmtId="4" fontId="57" fillId="0" borderId="14" xfId="53" applyNumberFormat="1" applyFont="1" applyFill="1" applyBorder="1" applyAlignment="1">
      <alignment horizontal="center" vertical="center"/>
      <protection/>
    </xf>
    <xf numFmtId="49" fontId="50" fillId="0" borderId="23" xfId="53" applyNumberFormat="1" applyFont="1" applyFill="1" applyBorder="1" applyAlignment="1">
      <alignment vertical="center" wrapText="1"/>
      <protection/>
    </xf>
    <xf numFmtId="43" fontId="20" fillId="0" borderId="0" xfId="63" applyNumberFormat="1" applyFont="1" applyFill="1" applyAlignment="1">
      <alignment vertical="center"/>
    </xf>
    <xf numFmtId="4" fontId="53" fillId="0" borderId="0" xfId="53" applyNumberFormat="1" applyFont="1" applyFill="1">
      <alignment/>
      <protection/>
    </xf>
    <xf numFmtId="43" fontId="51" fillId="0" borderId="0" xfId="0" applyNumberFormat="1" applyFont="1" applyFill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165" fontId="9" fillId="0" borderId="27" xfId="0" applyNumberFormat="1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11" fillId="0" borderId="30" xfId="0" applyFont="1" applyFill="1" applyBorder="1" applyAlignment="1">
      <alignment horizontal="left" wrapText="1"/>
    </xf>
    <xf numFmtId="43" fontId="9" fillId="0" borderId="0" xfId="53" applyNumberFormat="1" applyFont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10" fillId="0" borderId="0" xfId="53" applyFont="1" applyAlignment="1">
      <alignment horizontal="center" vertical="center" wrapText="1"/>
      <protection/>
    </xf>
    <xf numFmtId="0" fontId="10" fillId="0" borderId="0" xfId="53" applyFont="1" applyFill="1" applyAlignment="1">
      <alignment horizontal="center" wrapText="1"/>
      <protection/>
    </xf>
    <xf numFmtId="49" fontId="11" fillId="0" borderId="34" xfId="53" applyNumberFormat="1" applyFont="1" applyFill="1" applyBorder="1" applyAlignment="1">
      <alignment horizontal="center" vertical="center"/>
      <protection/>
    </xf>
    <xf numFmtId="49" fontId="11" fillId="0" borderId="20" xfId="53" applyNumberFormat="1" applyFont="1" applyFill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53" fillId="0" borderId="0" xfId="53" applyNumberFormat="1" applyFont="1" applyFill="1" applyAlignment="1">
      <alignment horizontal="center"/>
      <protection/>
    </xf>
    <xf numFmtId="0" fontId="53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48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32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17" fillId="0" borderId="0" xfId="53" applyFont="1" applyAlignment="1">
      <alignment horizontal="center" vertical="center" wrapText="1"/>
      <protection/>
    </xf>
    <xf numFmtId="0" fontId="16" fillId="0" borderId="0" xfId="0" applyFont="1" applyFill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wrapText="1"/>
    </xf>
    <xf numFmtId="4" fontId="9" fillId="0" borderId="0" xfId="53" applyNumberFormat="1" applyFont="1" applyFill="1" applyAlignment="1">
      <alignment horizontal="right" vertical="center"/>
      <protection/>
    </xf>
    <xf numFmtId="0" fontId="11" fillId="0" borderId="23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43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0" fillId="0" borderId="0" xfId="53" applyFont="1" applyAlignment="1">
      <alignment horizontal="center" wrapText="1"/>
      <protection/>
    </xf>
    <xf numFmtId="0" fontId="13" fillId="0" borderId="0" xfId="53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37"/>
  <sheetViews>
    <sheetView zoomScale="71" zoomScaleNormal="71" workbookViewId="0" topLeftCell="A1">
      <selection activeCell="C5" sqref="C5"/>
    </sheetView>
  </sheetViews>
  <sheetFormatPr defaultColWidth="10.00390625" defaultRowHeight="15"/>
  <cols>
    <col min="1" max="1" width="39.140625" style="170" customWidth="1"/>
    <col min="2" max="2" width="81.421875" style="170" customWidth="1"/>
    <col min="3" max="3" width="18.28125" style="200" customWidth="1"/>
    <col min="4" max="16384" width="10.00390625" style="170" customWidth="1"/>
  </cols>
  <sheetData>
    <row r="1" ht="12.75">
      <c r="C1" s="57" t="s">
        <v>261</v>
      </c>
    </row>
    <row r="2" ht="12.75">
      <c r="C2" s="58" t="s">
        <v>260</v>
      </c>
    </row>
    <row r="3" ht="12.75">
      <c r="C3" s="58" t="s">
        <v>412</v>
      </c>
    </row>
    <row r="4" ht="12.75">
      <c r="C4" s="58" t="s">
        <v>200</v>
      </c>
    </row>
    <row r="5" ht="12.75">
      <c r="C5" s="58"/>
    </row>
    <row r="7" spans="1:3" s="171" customFormat="1" ht="63" customHeight="1">
      <c r="A7" s="476" t="s">
        <v>160</v>
      </c>
      <c r="B7" s="476"/>
      <c r="C7" s="476"/>
    </row>
    <row r="8" spans="1:3" ht="18" thickBot="1">
      <c r="A8" s="172"/>
      <c r="B8" s="172"/>
      <c r="C8" s="173"/>
    </row>
    <row r="9" spans="1:3" ht="18">
      <c r="A9" s="174" t="s">
        <v>307</v>
      </c>
      <c r="B9" s="474" t="s">
        <v>379</v>
      </c>
      <c r="C9" s="175" t="s">
        <v>309</v>
      </c>
    </row>
    <row r="10" spans="1:3" ht="18" thickBot="1">
      <c r="A10" s="176" t="s">
        <v>310</v>
      </c>
      <c r="B10" s="475"/>
      <c r="C10" s="177" t="s">
        <v>380</v>
      </c>
    </row>
    <row r="11" spans="1:3" s="180" customFormat="1" ht="42" customHeight="1">
      <c r="A11" s="178" t="s">
        <v>381</v>
      </c>
      <c r="B11" s="179" t="s">
        <v>382</v>
      </c>
      <c r="C11" s="301">
        <f>C12</f>
        <v>2045.9650000000001</v>
      </c>
    </row>
    <row r="12" spans="1:3" s="180" customFormat="1" ht="42" customHeight="1">
      <c r="A12" s="181" t="s">
        <v>35</v>
      </c>
      <c r="B12" s="182" t="s">
        <v>413</v>
      </c>
      <c r="C12" s="302">
        <f>'Пр.2 Дох.'!C11*0.05</f>
        <v>2045.9650000000001</v>
      </c>
    </row>
    <row r="13" spans="1:3" s="183" customFormat="1" ht="54" customHeight="1" hidden="1">
      <c r="A13" s="178" t="s">
        <v>383</v>
      </c>
      <c r="B13" s="179" t="s">
        <v>384</v>
      </c>
      <c r="C13" s="301">
        <f>C14-C15</f>
        <v>0</v>
      </c>
    </row>
    <row r="14" spans="1:3" s="183" customFormat="1" ht="62.25" customHeight="1" hidden="1">
      <c r="A14" s="184" t="s">
        <v>385</v>
      </c>
      <c r="B14" s="185" t="s">
        <v>416</v>
      </c>
      <c r="C14" s="302"/>
    </row>
    <row r="15" spans="1:3" s="183" customFormat="1" ht="54.75" customHeight="1" hidden="1">
      <c r="A15" s="184" t="s">
        <v>386</v>
      </c>
      <c r="B15" s="185" t="s">
        <v>387</v>
      </c>
      <c r="C15" s="302"/>
    </row>
    <row r="16" spans="1:3" s="183" customFormat="1" ht="17.25">
      <c r="A16" s="186"/>
      <c r="B16" s="186"/>
      <c r="C16" s="301"/>
    </row>
    <row r="17" spans="1:3" s="183" customFormat="1" ht="17.25">
      <c r="A17" s="186" t="s">
        <v>388</v>
      </c>
      <c r="B17" s="179" t="s">
        <v>409</v>
      </c>
      <c r="C17" s="301">
        <f>C30-C11</f>
        <v>15378.902180000008</v>
      </c>
    </row>
    <row r="18" spans="1:3" s="183" customFormat="1" ht="17.25">
      <c r="A18" s="186"/>
      <c r="B18" s="186"/>
      <c r="C18" s="301"/>
    </row>
    <row r="19" spans="1:3" ht="42" customHeight="1" hidden="1">
      <c r="A19" s="186" t="s">
        <v>389</v>
      </c>
      <c r="B19" s="187" t="s">
        <v>390</v>
      </c>
      <c r="C19" s="301">
        <f>C23-C24+C21</f>
        <v>0</v>
      </c>
    </row>
    <row r="20" spans="1:3" ht="13.5" customHeight="1" hidden="1">
      <c r="A20" s="186"/>
      <c r="B20" s="187"/>
      <c r="C20" s="301"/>
    </row>
    <row r="21" spans="1:3" s="171" customFormat="1" ht="36" hidden="1">
      <c r="A21" s="184" t="s">
        <v>391</v>
      </c>
      <c r="B21" s="185" t="s">
        <v>392</v>
      </c>
      <c r="C21" s="302"/>
    </row>
    <row r="22" spans="1:3" s="171" customFormat="1" ht="18" hidden="1">
      <c r="A22" s="184"/>
      <c r="B22" s="185"/>
      <c r="C22" s="302"/>
    </row>
    <row r="23" spans="1:3" s="171" customFormat="1" ht="62.25" customHeight="1" hidden="1">
      <c r="A23" s="184" t="s">
        <v>393</v>
      </c>
      <c r="B23" s="185" t="s">
        <v>414</v>
      </c>
      <c r="C23" s="302"/>
    </row>
    <row r="24" spans="1:3" s="171" customFormat="1" ht="39" customHeight="1" hidden="1">
      <c r="A24" s="184" t="s">
        <v>394</v>
      </c>
      <c r="B24" s="185" t="s">
        <v>415</v>
      </c>
      <c r="C24" s="302"/>
    </row>
    <row r="25" spans="1:3" s="171" customFormat="1" ht="39" customHeight="1" hidden="1">
      <c r="A25" s="188"/>
      <c r="B25" s="189"/>
      <c r="C25" s="303"/>
    </row>
    <row r="26" spans="1:3" ht="39" customHeight="1" hidden="1">
      <c r="A26" s="186" t="s">
        <v>395</v>
      </c>
      <c r="B26" s="187" t="s">
        <v>396</v>
      </c>
      <c r="C26" s="301">
        <f>C28</f>
        <v>0</v>
      </c>
    </row>
    <row r="27" spans="1:3" s="171" customFormat="1" ht="39" customHeight="1" hidden="1">
      <c r="A27" s="188"/>
      <c r="B27" s="189"/>
      <c r="C27" s="303"/>
    </row>
    <row r="28" spans="1:3" s="171" customFormat="1" ht="39" customHeight="1" hidden="1">
      <c r="A28" s="188" t="s">
        <v>397</v>
      </c>
      <c r="B28" s="189" t="s">
        <v>398</v>
      </c>
      <c r="C28" s="303"/>
    </row>
    <row r="29" spans="1:3" s="171" customFormat="1" ht="39" customHeight="1" hidden="1">
      <c r="A29" s="188"/>
      <c r="B29" s="189"/>
      <c r="C29" s="303"/>
    </row>
    <row r="30" spans="1:3" s="171" customFormat="1" ht="39" customHeight="1" thickBot="1">
      <c r="A30" s="190"/>
      <c r="B30" s="191" t="s">
        <v>399</v>
      </c>
      <c r="C30" s="304">
        <f>-('Пр.2 Дох.'!C55-'Пр.7 Р.П. ЦС. ВР'!E269)</f>
        <v>17424.86718000001</v>
      </c>
    </row>
    <row r="31" spans="1:3" ht="12.75">
      <c r="A31" s="192"/>
      <c r="B31" s="192"/>
      <c r="C31" s="193"/>
    </row>
    <row r="32" spans="1:3" ht="12">
      <c r="A32" s="194"/>
      <c r="B32" s="194"/>
      <c r="C32" s="195"/>
    </row>
    <row r="33" spans="1:3" s="171" customFormat="1" ht="12.75">
      <c r="A33" s="194"/>
      <c r="B33" s="194"/>
      <c r="C33" s="195"/>
    </row>
    <row r="34" spans="1:3" s="171" customFormat="1" ht="12.75">
      <c r="A34" s="192"/>
      <c r="B34" s="192"/>
      <c r="C34" s="193"/>
    </row>
    <row r="35" spans="1:3" s="171" customFormat="1" ht="12.75">
      <c r="A35" s="192"/>
      <c r="B35" s="196"/>
      <c r="C35" s="193"/>
    </row>
    <row r="36" spans="1:3" ht="12.75">
      <c r="A36" s="192"/>
      <c r="B36" s="196"/>
      <c r="C36" s="193"/>
    </row>
    <row r="37" spans="1:3" ht="18">
      <c r="A37" s="197"/>
      <c r="B37" s="198"/>
      <c r="C37" s="199"/>
    </row>
  </sheetData>
  <sheetProtection/>
  <mergeCells count="2">
    <mergeCell ref="B9:B10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5" sqref="E5"/>
    </sheetView>
  </sheetViews>
  <sheetFormatPr defaultColWidth="10.140625" defaultRowHeight="15"/>
  <cols>
    <col min="1" max="1" width="32.7109375" style="16" customWidth="1"/>
    <col min="2" max="2" width="16.421875" style="16" customWidth="1"/>
    <col min="3" max="3" width="17.57421875" style="16" customWidth="1"/>
    <col min="4" max="4" width="14.57421875" style="16" customWidth="1"/>
    <col min="5" max="5" width="18.140625" style="16" customWidth="1"/>
    <col min="6" max="8" width="10.140625" style="16" customWidth="1"/>
    <col min="9" max="9" width="11.421875" style="16" customWidth="1"/>
    <col min="10" max="16384" width="10.140625" style="16" customWidth="1"/>
  </cols>
  <sheetData>
    <row r="1" spans="2:5" ht="13.5">
      <c r="B1" s="222"/>
      <c r="C1" s="222"/>
      <c r="D1" s="222"/>
      <c r="E1" s="18" t="s">
        <v>261</v>
      </c>
    </row>
    <row r="2" spans="2:5" ht="13.5">
      <c r="B2" s="222"/>
      <c r="C2" s="222"/>
      <c r="D2" s="222"/>
      <c r="E2" s="19" t="s">
        <v>260</v>
      </c>
    </row>
    <row r="3" spans="2:5" ht="12.75">
      <c r="B3" s="222"/>
      <c r="C3" s="222"/>
      <c r="D3" s="222"/>
      <c r="E3" s="279" t="s">
        <v>412</v>
      </c>
    </row>
    <row r="4" spans="2:5" ht="12.75">
      <c r="B4" s="222"/>
      <c r="C4" s="222"/>
      <c r="D4" s="222"/>
      <c r="E4" s="58" t="s">
        <v>200</v>
      </c>
    </row>
    <row r="5" spans="2:5" ht="13.5">
      <c r="B5" s="222"/>
      <c r="C5" s="222"/>
      <c r="D5" s="222"/>
      <c r="E5" s="223" t="s">
        <v>33</v>
      </c>
    </row>
    <row r="6" spans="5:7" ht="12.75">
      <c r="E6" s="37"/>
      <c r="F6" s="37"/>
      <c r="G6" s="37"/>
    </row>
    <row r="7" spans="5:7" ht="12.75">
      <c r="E7" s="37"/>
      <c r="F7" s="37"/>
      <c r="G7" s="37"/>
    </row>
    <row r="8" spans="1:5" ht="64.5" customHeight="1">
      <c r="A8" s="509" t="s">
        <v>172</v>
      </c>
      <c r="B8" s="509"/>
      <c r="C8" s="509"/>
      <c r="D8" s="509"/>
      <c r="E8" s="509"/>
    </row>
    <row r="9" spans="1:5" ht="19.5" customHeight="1">
      <c r="A9" s="169"/>
      <c r="B9" s="169"/>
      <c r="C9" s="169"/>
      <c r="D9" s="169"/>
      <c r="E9" s="169"/>
    </row>
    <row r="10" spans="1:5" ht="14.25" thickBot="1">
      <c r="A10" s="224"/>
      <c r="B10" s="224"/>
      <c r="C10" s="224"/>
      <c r="D10" s="224"/>
      <c r="E10" s="223" t="s">
        <v>380</v>
      </c>
    </row>
    <row r="11" spans="1:5" ht="42">
      <c r="A11" s="225"/>
      <c r="B11" s="226" t="s">
        <v>407</v>
      </c>
      <c r="C11" s="226" t="s">
        <v>169</v>
      </c>
      <c r="D11" s="226" t="s">
        <v>170</v>
      </c>
      <c r="E11" s="227" t="s">
        <v>171</v>
      </c>
    </row>
    <row r="12" spans="1:8" ht="13.5">
      <c r="A12" s="232"/>
      <c r="B12" s="229"/>
      <c r="C12" s="229"/>
      <c r="D12" s="229"/>
      <c r="E12" s="230"/>
      <c r="F12" s="37"/>
      <c r="G12" s="37"/>
      <c r="H12" s="37"/>
    </row>
    <row r="13" spans="1:8" ht="13.5">
      <c r="A13" s="231" t="s">
        <v>408</v>
      </c>
      <c r="B13" s="229">
        <v>0</v>
      </c>
      <c r="C13" s="459">
        <f>'Пр.1 Ист.'!C12</f>
        <v>2045.9650000000001</v>
      </c>
      <c r="D13" s="233">
        <v>0</v>
      </c>
      <c r="E13" s="461">
        <f>B13+C13-D13</f>
        <v>2045.9650000000001</v>
      </c>
      <c r="F13" s="37"/>
      <c r="G13" s="37"/>
      <c r="H13" s="37"/>
    </row>
    <row r="14" spans="1:8" ht="13.5">
      <c r="A14" s="228"/>
      <c r="B14" s="229"/>
      <c r="C14" s="229"/>
      <c r="D14" s="229"/>
      <c r="E14" s="230"/>
      <c r="F14" s="37"/>
      <c r="G14" s="37"/>
      <c r="H14" s="37"/>
    </row>
    <row r="15" spans="1:8" ht="14.25" thickBot="1">
      <c r="A15" s="234" t="s">
        <v>406</v>
      </c>
      <c r="B15" s="235">
        <f>B13</f>
        <v>0</v>
      </c>
      <c r="C15" s="460">
        <f>C13</f>
        <v>2045.9650000000001</v>
      </c>
      <c r="D15" s="235">
        <f>D13</f>
        <v>0</v>
      </c>
      <c r="E15" s="462">
        <f>E13</f>
        <v>2045.9650000000001</v>
      </c>
      <c r="F15" s="37"/>
      <c r="G15" s="37"/>
      <c r="H15" s="37"/>
    </row>
    <row r="16" ht="12.75">
      <c r="D16" s="37"/>
    </row>
    <row r="17" ht="12.75">
      <c r="D17" s="37"/>
    </row>
    <row r="18" ht="12.75">
      <c r="D18" s="37"/>
    </row>
    <row r="19" ht="12.75">
      <c r="D19" s="37"/>
    </row>
  </sheetData>
  <sheetProtection/>
  <mergeCells count="1">
    <mergeCell ref="A8:E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91"/>
  <sheetViews>
    <sheetView tabSelected="1" zoomScale="93" zoomScaleNormal="93" zoomScalePageLayoutView="0" workbookViewId="0" topLeftCell="A1">
      <selection activeCell="C5" sqref="C5"/>
    </sheetView>
  </sheetViews>
  <sheetFormatPr defaultColWidth="10.00390625" defaultRowHeight="15"/>
  <cols>
    <col min="1" max="1" width="12.28125" style="4" customWidth="1"/>
    <col min="2" max="2" width="25.8515625" style="4" customWidth="1"/>
    <col min="3" max="3" width="87.00390625" style="208" customWidth="1"/>
    <col min="4" max="4" width="5.421875" style="2" customWidth="1"/>
    <col min="5" max="16384" width="10.00390625" style="2" customWidth="1"/>
  </cols>
  <sheetData>
    <row r="1" ht="12.75">
      <c r="C1" s="201" t="s">
        <v>261</v>
      </c>
    </row>
    <row r="2" ht="12.75">
      <c r="C2" s="202" t="s">
        <v>260</v>
      </c>
    </row>
    <row r="3" ht="12.75">
      <c r="C3" s="58" t="s">
        <v>412</v>
      </c>
    </row>
    <row r="4" ht="12.75">
      <c r="C4" s="58" t="s">
        <v>201</v>
      </c>
    </row>
    <row r="5" ht="12.75">
      <c r="C5" s="202" t="s">
        <v>48</v>
      </c>
    </row>
    <row r="8" spans="1:3" s="209" customFormat="1" ht="63.75" customHeight="1">
      <c r="A8" s="485" t="s">
        <v>173</v>
      </c>
      <c r="B8" s="485"/>
      <c r="C8" s="485"/>
    </row>
    <row r="9" spans="1:3" s="209" customFormat="1" ht="15">
      <c r="A9" s="486"/>
      <c r="B9" s="486"/>
      <c r="C9" s="486"/>
    </row>
    <row r="10" spans="1:3" s="209" customFormat="1" ht="13.5" thickBot="1">
      <c r="A10" s="210"/>
      <c r="B10" s="210"/>
      <c r="C10" s="211"/>
    </row>
    <row r="11" spans="1:3" s="209" customFormat="1" ht="13.5" thickBot="1">
      <c r="A11" s="487" t="s">
        <v>403</v>
      </c>
      <c r="B11" s="488"/>
      <c r="C11" s="489" t="s">
        <v>462</v>
      </c>
    </row>
    <row r="12" spans="1:3" s="209" customFormat="1" ht="43.5" customHeight="1" thickBot="1">
      <c r="A12" s="307" t="s">
        <v>404</v>
      </c>
      <c r="B12" s="307" t="s">
        <v>405</v>
      </c>
      <c r="C12" s="490"/>
    </row>
    <row r="13" spans="1:3" s="209" customFormat="1" ht="25.5">
      <c r="A13" s="305">
        <v>116</v>
      </c>
      <c r="B13" s="305"/>
      <c r="C13" s="306" t="s">
        <v>479</v>
      </c>
    </row>
    <row r="14" spans="1:3" ht="27.75" customHeight="1">
      <c r="A14" s="212">
        <v>116</v>
      </c>
      <c r="B14" s="212" t="s">
        <v>42</v>
      </c>
      <c r="C14" s="220" t="s">
        <v>150</v>
      </c>
    </row>
    <row r="15" spans="1:3" s="215" customFormat="1" ht="27.75" customHeight="1">
      <c r="A15" s="212">
        <v>116</v>
      </c>
      <c r="B15" s="212" t="s">
        <v>40</v>
      </c>
      <c r="C15" s="220" t="s">
        <v>151</v>
      </c>
    </row>
    <row r="16" spans="1:6" s="215" customFormat="1" ht="42" customHeight="1">
      <c r="A16" s="212">
        <v>116</v>
      </c>
      <c r="B16" s="212" t="s">
        <v>41</v>
      </c>
      <c r="C16" s="214" t="s">
        <v>43</v>
      </c>
      <c r="F16" s="215" t="s">
        <v>198</v>
      </c>
    </row>
    <row r="17" spans="1:3" s="209" customFormat="1" ht="39.75" customHeight="1">
      <c r="A17" s="212">
        <v>116</v>
      </c>
      <c r="B17" s="212" t="s">
        <v>41</v>
      </c>
      <c r="C17" s="214" t="s">
        <v>44</v>
      </c>
    </row>
    <row r="18" spans="1:3" s="209" customFormat="1" ht="31.5" customHeight="1">
      <c r="A18" s="212">
        <v>116</v>
      </c>
      <c r="B18" s="212" t="s">
        <v>45</v>
      </c>
      <c r="C18" s="213" t="s">
        <v>46</v>
      </c>
    </row>
    <row r="19" spans="1:3" s="209" customFormat="1" ht="30" customHeight="1">
      <c r="A19" s="212">
        <v>116</v>
      </c>
      <c r="B19" s="212" t="s">
        <v>45</v>
      </c>
      <c r="C19" s="213" t="s">
        <v>47</v>
      </c>
    </row>
    <row r="20" spans="1:3" ht="54" customHeight="1">
      <c r="A20" s="271"/>
      <c r="B20" s="271"/>
      <c r="C20" s="272"/>
    </row>
    <row r="21" spans="1:3" ht="12.75">
      <c r="A21" s="273"/>
      <c r="B21" s="271"/>
      <c r="C21" s="263"/>
    </row>
    <row r="22" spans="1:3" ht="12.75">
      <c r="A22" s="273"/>
      <c r="B22" s="271"/>
      <c r="C22" s="263"/>
    </row>
    <row r="23" spans="1:4" ht="12.75">
      <c r="A23" s="273"/>
      <c r="B23" s="271"/>
      <c r="C23" s="263"/>
      <c r="D23" s="219"/>
    </row>
    <row r="24" spans="1:3" ht="53.25" customHeight="1">
      <c r="A24" s="267"/>
      <c r="B24" s="221"/>
      <c r="C24" s="272"/>
    </row>
    <row r="25" spans="1:3" ht="53.25" customHeight="1">
      <c r="A25" s="267"/>
      <c r="B25" s="221"/>
      <c r="C25" s="274"/>
    </row>
    <row r="26" spans="1:3" ht="56.25" customHeight="1">
      <c r="A26" s="267"/>
      <c r="B26" s="221"/>
      <c r="C26" s="263"/>
    </row>
    <row r="27" spans="1:3" ht="68.25" customHeight="1">
      <c r="A27" s="267"/>
      <c r="B27" s="221"/>
      <c r="C27" s="274"/>
    </row>
    <row r="28" spans="1:3" ht="38.25" customHeight="1">
      <c r="A28" s="267"/>
      <c r="B28" s="221"/>
      <c r="C28" s="263"/>
    </row>
    <row r="29" spans="1:3" ht="38.25" customHeight="1">
      <c r="A29" s="267"/>
      <c r="B29" s="221"/>
      <c r="C29" s="272"/>
    </row>
    <row r="30" spans="1:3" ht="38.25" customHeight="1">
      <c r="A30" s="267"/>
      <c r="B30" s="221"/>
      <c r="C30" s="272"/>
    </row>
    <row r="31" spans="1:3" ht="13.5" customHeight="1">
      <c r="A31" s="267"/>
      <c r="B31" s="221"/>
      <c r="C31" s="268"/>
    </row>
    <row r="32" spans="1:3" ht="15.75" customHeight="1">
      <c r="A32" s="267"/>
      <c r="B32" s="221"/>
      <c r="C32" s="268"/>
    </row>
    <row r="33" spans="1:3" ht="42.75" customHeight="1">
      <c r="A33" s="267"/>
      <c r="B33" s="221"/>
      <c r="C33" s="272"/>
    </row>
    <row r="34" spans="1:3" ht="12.75">
      <c r="A34" s="264"/>
      <c r="B34" s="221"/>
      <c r="C34" s="266"/>
    </row>
    <row r="35" spans="1:3" ht="41.25" customHeight="1">
      <c r="A35" s="221"/>
      <c r="B35" s="221"/>
      <c r="C35" s="263"/>
    </row>
    <row r="36" spans="1:3" ht="54" customHeight="1">
      <c r="A36" s="221"/>
      <c r="B36" s="221"/>
      <c r="C36" s="263"/>
    </row>
    <row r="37" spans="1:3" ht="12.75">
      <c r="A37" s="267"/>
      <c r="B37" s="221"/>
      <c r="C37" s="268"/>
    </row>
    <row r="38" spans="1:3" ht="12.75">
      <c r="A38" s="267"/>
      <c r="B38" s="221"/>
      <c r="C38" s="263"/>
    </row>
    <row r="39" spans="1:3" s="209" customFormat="1" ht="12.75">
      <c r="A39" s="264"/>
      <c r="B39" s="265"/>
      <c r="C39" s="275"/>
    </row>
    <row r="40" spans="1:3" s="209" customFormat="1" ht="12.75">
      <c r="A40" s="267"/>
      <c r="B40" s="221"/>
      <c r="C40" s="263"/>
    </row>
    <row r="41" spans="1:3" s="209" customFormat="1" ht="12.75">
      <c r="A41" s="264"/>
      <c r="B41" s="265"/>
      <c r="C41" s="275"/>
    </row>
    <row r="42" spans="1:3" ht="27" customHeight="1">
      <c r="A42" s="267"/>
      <c r="B42" s="221"/>
      <c r="C42" s="263"/>
    </row>
    <row r="43" spans="1:3" ht="12.75">
      <c r="A43" s="267"/>
      <c r="B43" s="221"/>
      <c r="C43" s="268"/>
    </row>
    <row r="44" spans="1:3" ht="12.75">
      <c r="A44" s="267"/>
      <c r="B44" s="221"/>
      <c r="C44" s="268"/>
    </row>
    <row r="45" spans="1:3" ht="12.75">
      <c r="A45" s="267"/>
      <c r="B45" s="221"/>
      <c r="C45" s="263"/>
    </row>
    <row r="46" spans="1:3" ht="12.75">
      <c r="A46" s="267"/>
      <c r="B46" s="221"/>
      <c r="C46" s="263"/>
    </row>
    <row r="47" spans="1:3" ht="41.25" customHeight="1">
      <c r="A47" s="267"/>
      <c r="B47" s="221"/>
      <c r="C47" s="263"/>
    </row>
    <row r="48" spans="1:3" ht="12.75">
      <c r="A48" s="267"/>
      <c r="B48" s="221"/>
      <c r="C48" s="268"/>
    </row>
    <row r="49" spans="1:3" s="215" customFormat="1" ht="13.5" customHeight="1">
      <c r="A49" s="267"/>
      <c r="B49" s="221"/>
      <c r="C49" s="263"/>
    </row>
    <row r="50" spans="1:3" s="209" customFormat="1" ht="25.5" customHeight="1">
      <c r="A50" s="221"/>
      <c r="B50" s="221"/>
      <c r="C50" s="263"/>
    </row>
    <row r="51" spans="1:3" s="209" customFormat="1" ht="12.75">
      <c r="A51" s="264"/>
      <c r="B51" s="265"/>
      <c r="C51" s="266"/>
    </row>
    <row r="52" spans="1:3" ht="15.75" customHeight="1">
      <c r="A52" s="273"/>
      <c r="B52" s="221"/>
      <c r="C52" s="263"/>
    </row>
    <row r="53" spans="1:3" ht="12.75">
      <c r="A53" s="267"/>
      <c r="B53" s="221"/>
      <c r="C53" s="268"/>
    </row>
    <row r="54" spans="1:3" ht="12.75">
      <c r="A54" s="267"/>
      <c r="B54" s="221"/>
      <c r="C54" s="268"/>
    </row>
    <row r="55" spans="1:3" ht="27" customHeight="1">
      <c r="A55" s="221"/>
      <c r="B55" s="221"/>
      <c r="C55" s="263"/>
    </row>
    <row r="56" spans="1:3" ht="12.75">
      <c r="A56" s="267"/>
      <c r="B56" s="221"/>
      <c r="C56" s="263"/>
    </row>
    <row r="57" spans="1:3" ht="12.75">
      <c r="A57" s="267"/>
      <c r="B57" s="221"/>
      <c r="C57" s="263"/>
    </row>
    <row r="58" spans="1:3" ht="12.75">
      <c r="A58" s="267"/>
      <c r="B58" s="221"/>
      <c r="C58" s="268"/>
    </row>
    <row r="59" spans="1:3" ht="12.75">
      <c r="A59" s="267"/>
      <c r="B59" s="221"/>
      <c r="C59" s="263"/>
    </row>
    <row r="60" spans="1:3" ht="12.75">
      <c r="A60" s="267"/>
      <c r="B60" s="221"/>
      <c r="C60" s="263"/>
    </row>
    <row r="61" spans="1:3" ht="12.75">
      <c r="A61" s="267"/>
      <c r="B61" s="221"/>
      <c r="C61" s="263"/>
    </row>
    <row r="62" spans="1:3" ht="13.5" customHeight="1">
      <c r="A62" s="267"/>
      <c r="B62" s="221"/>
      <c r="C62" s="263"/>
    </row>
    <row r="63" spans="1:3" s="209" customFormat="1" ht="25.5" customHeight="1">
      <c r="A63" s="221"/>
      <c r="B63" s="221"/>
      <c r="C63" s="263"/>
    </row>
    <row r="64" spans="1:3" s="209" customFormat="1" ht="36" customHeight="1">
      <c r="A64" s="265"/>
      <c r="B64" s="265"/>
      <c r="C64" s="275"/>
    </row>
    <row r="65" spans="1:3" ht="12.75">
      <c r="A65" s="267"/>
      <c r="B65" s="221"/>
      <c r="C65" s="263"/>
    </row>
    <row r="66" spans="1:3" s="209" customFormat="1" ht="12" customHeight="1">
      <c r="A66" s="265"/>
      <c r="B66" s="265"/>
      <c r="C66" s="275"/>
    </row>
    <row r="67" spans="1:3" ht="27" customHeight="1">
      <c r="A67" s="267"/>
      <c r="B67" s="221"/>
      <c r="C67" s="263"/>
    </row>
    <row r="68" spans="1:3" ht="12.75">
      <c r="A68" s="267"/>
      <c r="B68" s="221"/>
      <c r="C68" s="268"/>
    </row>
    <row r="69" spans="1:3" ht="12.75">
      <c r="A69" s="267"/>
      <c r="B69" s="221"/>
      <c r="C69" s="268"/>
    </row>
    <row r="70" spans="1:3" ht="27.75" customHeight="1">
      <c r="A70" s="267"/>
      <c r="B70" s="221"/>
      <c r="C70" s="263"/>
    </row>
    <row r="71" spans="1:3" ht="27" customHeight="1">
      <c r="A71" s="221"/>
      <c r="B71" s="221"/>
      <c r="C71" s="263"/>
    </row>
    <row r="72" spans="1:3" ht="27" customHeight="1">
      <c r="A72" s="221"/>
      <c r="B72" s="221"/>
      <c r="C72" s="263"/>
    </row>
    <row r="73" spans="1:3" ht="27" customHeight="1">
      <c r="A73" s="221"/>
      <c r="B73" s="221"/>
      <c r="C73" s="276"/>
    </row>
    <row r="74" spans="1:3" ht="27" customHeight="1">
      <c r="A74" s="221"/>
      <c r="B74" s="221"/>
      <c r="C74" s="276"/>
    </row>
    <row r="75" spans="1:3" ht="27" customHeight="1">
      <c r="A75" s="267"/>
      <c r="B75" s="221"/>
      <c r="C75" s="277"/>
    </row>
    <row r="76" spans="1:3" ht="12.75">
      <c r="A76" s="267"/>
      <c r="B76" s="221"/>
      <c r="C76" s="263"/>
    </row>
    <row r="77" spans="1:3" ht="27.75" customHeight="1">
      <c r="A77" s="267"/>
      <c r="B77" s="221"/>
      <c r="C77" s="263"/>
    </row>
    <row r="78" spans="1:3" ht="12.75">
      <c r="A78" s="267"/>
      <c r="B78" s="221"/>
      <c r="C78" s="263"/>
    </row>
    <row r="79" spans="1:3" ht="12.75">
      <c r="A79" s="267"/>
      <c r="B79" s="221"/>
      <c r="C79" s="268"/>
    </row>
    <row r="80" spans="1:3" ht="12.75">
      <c r="A80" s="267"/>
      <c r="B80" s="221"/>
      <c r="C80" s="263"/>
    </row>
    <row r="81" spans="1:3" ht="12.75">
      <c r="A81" s="267"/>
      <c r="B81" s="221"/>
      <c r="C81" s="263"/>
    </row>
    <row r="82" spans="1:3" ht="12.75">
      <c r="A82" s="267"/>
      <c r="B82" s="221"/>
      <c r="C82" s="263"/>
    </row>
    <row r="83" spans="1:3" s="215" customFormat="1" ht="13.5" customHeight="1">
      <c r="A83" s="267"/>
      <c r="B83" s="221"/>
      <c r="C83" s="263"/>
    </row>
    <row r="84" spans="1:3" s="209" customFormat="1" ht="25.5" customHeight="1">
      <c r="A84" s="221"/>
      <c r="B84" s="221"/>
      <c r="C84" s="263"/>
    </row>
    <row r="85" spans="1:3" s="209" customFormat="1" ht="42" customHeight="1">
      <c r="A85" s="264"/>
      <c r="B85" s="265"/>
      <c r="C85" s="275"/>
    </row>
    <row r="86" spans="1:3" ht="43.5" customHeight="1">
      <c r="A86" s="221"/>
      <c r="B86" s="221"/>
      <c r="C86" s="263"/>
    </row>
    <row r="87" spans="1:3" ht="42" customHeight="1">
      <c r="A87" s="278"/>
      <c r="B87" s="221"/>
      <c r="C87" s="272"/>
    </row>
    <row r="88" spans="1:4" ht="42" customHeight="1">
      <c r="A88" s="221"/>
      <c r="B88" s="221"/>
      <c r="C88" s="263"/>
      <c r="D88" s="219"/>
    </row>
    <row r="89" spans="1:3" ht="40.5" customHeight="1">
      <c r="A89" s="221"/>
      <c r="B89" s="221"/>
      <c r="C89" s="263"/>
    </row>
    <row r="90" spans="1:3" ht="27.75" customHeight="1">
      <c r="A90" s="221"/>
      <c r="B90" s="221"/>
      <c r="C90" s="263"/>
    </row>
    <row r="91" spans="1:3" ht="12.75">
      <c r="A91" s="221"/>
      <c r="B91" s="221"/>
      <c r="C91" s="268"/>
    </row>
  </sheetData>
  <sheetProtection/>
  <mergeCells count="4">
    <mergeCell ref="A8:C8"/>
    <mergeCell ref="A9:C9"/>
    <mergeCell ref="A11:B11"/>
    <mergeCell ref="C11:C12"/>
  </mergeCells>
  <printOptions/>
  <pageMargins left="0.7086614173228347" right="0.24" top="0.35" bottom="0.47" header="0.31496062992125984" footer="0.4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8"/>
  <sheetViews>
    <sheetView zoomScalePageLayoutView="0" workbookViewId="0" topLeftCell="B1">
      <selection activeCell="C5" sqref="C5"/>
    </sheetView>
  </sheetViews>
  <sheetFormatPr defaultColWidth="10.140625" defaultRowHeight="15"/>
  <cols>
    <col min="1" max="1" width="23.00390625" style="2" customWidth="1"/>
    <col min="2" max="2" width="100.140625" style="3" customWidth="1"/>
    <col min="3" max="3" width="17.00390625" style="308" customWidth="1"/>
    <col min="4" max="4" width="7.57421875" style="2" hidden="1" customWidth="1"/>
    <col min="5" max="5" width="6.7109375" style="2" hidden="1" customWidth="1"/>
    <col min="6" max="16384" width="10.140625" style="2" customWidth="1"/>
  </cols>
  <sheetData>
    <row r="1" ht="12.75">
      <c r="C1" s="320" t="s">
        <v>261</v>
      </c>
    </row>
    <row r="2" ht="12.75">
      <c r="C2" s="320" t="s">
        <v>260</v>
      </c>
    </row>
    <row r="3" ht="12.75">
      <c r="C3" s="279" t="s">
        <v>412</v>
      </c>
    </row>
    <row r="4" ht="12.75">
      <c r="C4" s="279" t="s">
        <v>200</v>
      </c>
    </row>
    <row r="5" ht="12.75">
      <c r="C5" s="320" t="s">
        <v>400</v>
      </c>
    </row>
    <row r="7" spans="1:3" ht="59.25" customHeight="1">
      <c r="A7" s="477" t="s">
        <v>161</v>
      </c>
      <c r="B7" s="477"/>
      <c r="C7" s="385"/>
    </row>
    <row r="8" spans="1:3" ht="13.5" thickBot="1">
      <c r="A8" s="4"/>
      <c r="B8" s="5"/>
      <c r="C8" s="386"/>
    </row>
    <row r="9" spans="1:3" ht="12.75">
      <c r="A9" s="6" t="s">
        <v>307</v>
      </c>
      <c r="B9" s="478" t="s">
        <v>308</v>
      </c>
      <c r="C9" s="387" t="s">
        <v>309</v>
      </c>
    </row>
    <row r="10" spans="1:3" ht="13.5" thickBot="1">
      <c r="A10" s="7" t="s">
        <v>310</v>
      </c>
      <c r="B10" s="479"/>
      <c r="C10" s="388" t="s">
        <v>311</v>
      </c>
    </row>
    <row r="11" spans="1:3" ht="16.5" thickBot="1">
      <c r="A11" s="8" t="s">
        <v>312</v>
      </c>
      <c r="B11" s="241" t="s">
        <v>313</v>
      </c>
      <c r="C11" s="389">
        <f>C12+C23+C26+C17+C35+C42+C49+C52+C40</f>
        <v>40919.3</v>
      </c>
    </row>
    <row r="12" spans="1:3" ht="16.5" customHeight="1" thickBot="1">
      <c r="A12" s="9" t="s">
        <v>314</v>
      </c>
      <c r="B12" s="257" t="s">
        <v>315</v>
      </c>
      <c r="C12" s="390">
        <f>C13</f>
        <v>7730.1</v>
      </c>
    </row>
    <row r="13" spans="1:3" ht="12.75">
      <c r="A13" s="11" t="s">
        <v>316</v>
      </c>
      <c r="B13" s="242" t="s">
        <v>317</v>
      </c>
      <c r="C13" s="391">
        <f>C14+C15+C16</f>
        <v>7730.1</v>
      </c>
    </row>
    <row r="14" spans="1:3" ht="42" customHeight="1">
      <c r="A14" s="11" t="s">
        <v>417</v>
      </c>
      <c r="B14" s="361" t="s">
        <v>110</v>
      </c>
      <c r="C14" s="392">
        <v>7620.1</v>
      </c>
    </row>
    <row r="15" spans="1:3" ht="54.75" customHeight="1">
      <c r="A15" s="11" t="s">
        <v>418</v>
      </c>
      <c r="B15" s="368" t="s">
        <v>109</v>
      </c>
      <c r="C15" s="393">
        <v>50</v>
      </c>
    </row>
    <row r="16" spans="1:3" ht="27.75" customHeight="1" thickBot="1">
      <c r="A16" s="11" t="s">
        <v>107</v>
      </c>
      <c r="B16" s="255" t="s">
        <v>108</v>
      </c>
      <c r="C16" s="393">
        <v>60</v>
      </c>
    </row>
    <row r="17" spans="1:4" ht="16.5" customHeight="1" thickBot="1">
      <c r="A17" s="9" t="s">
        <v>131</v>
      </c>
      <c r="B17" s="257" t="s">
        <v>132</v>
      </c>
      <c r="C17" s="390">
        <f>C18</f>
        <v>1140.1</v>
      </c>
      <c r="D17" s="466">
        <f>C17-D18</f>
        <v>-419.3000000000002</v>
      </c>
    </row>
    <row r="18" spans="1:4" ht="13.5" thickBot="1">
      <c r="A18" s="404" t="s">
        <v>450</v>
      </c>
      <c r="B18" s="405" t="s">
        <v>451</v>
      </c>
      <c r="C18" s="406">
        <f>C19+C20+C21+C22</f>
        <v>1140.1</v>
      </c>
      <c r="D18" s="2">
        <f>D19+D20+D21+D22</f>
        <v>1559.4</v>
      </c>
    </row>
    <row r="19" spans="1:4" ht="25.5">
      <c r="A19" s="12" t="s">
        <v>86</v>
      </c>
      <c r="B19" s="359" t="s">
        <v>82</v>
      </c>
      <c r="C19" s="395">
        <v>280.7</v>
      </c>
      <c r="D19" s="2">
        <v>400</v>
      </c>
    </row>
    <row r="20" spans="1:4" ht="39">
      <c r="A20" s="12" t="s">
        <v>87</v>
      </c>
      <c r="B20" s="361" t="s">
        <v>83</v>
      </c>
      <c r="C20" s="392">
        <v>200</v>
      </c>
      <c r="D20" s="2">
        <v>200</v>
      </c>
    </row>
    <row r="21" spans="1:4" ht="25.5">
      <c r="A21" s="12" t="s">
        <v>88</v>
      </c>
      <c r="B21" s="13" t="s">
        <v>84</v>
      </c>
      <c r="C21" s="392">
        <v>624.4</v>
      </c>
      <c r="D21" s="2">
        <v>924.4</v>
      </c>
    </row>
    <row r="22" spans="1:4" ht="30" customHeight="1" thickBot="1">
      <c r="A22" s="12" t="s">
        <v>89</v>
      </c>
      <c r="B22" s="360" t="s">
        <v>85</v>
      </c>
      <c r="C22" s="396">
        <v>35</v>
      </c>
      <c r="D22" s="2">
        <v>35</v>
      </c>
    </row>
    <row r="23" spans="1:3" ht="13.5" thickBot="1">
      <c r="A23" s="9" t="s">
        <v>318</v>
      </c>
      <c r="B23" s="257" t="s">
        <v>319</v>
      </c>
      <c r="C23" s="390">
        <f>C24</f>
        <v>17.3</v>
      </c>
    </row>
    <row r="24" spans="1:3" ht="12.75">
      <c r="A24" s="11" t="s">
        <v>320</v>
      </c>
      <c r="B24" s="242" t="s">
        <v>321</v>
      </c>
      <c r="C24" s="391">
        <v>17.3</v>
      </c>
    </row>
    <row r="25" spans="1:3" ht="13.5" thickBot="1">
      <c r="A25" s="11" t="s">
        <v>419</v>
      </c>
      <c r="B25" s="243" t="s">
        <v>321</v>
      </c>
      <c r="C25" s="393">
        <v>17.3</v>
      </c>
    </row>
    <row r="26" spans="1:3" ht="13.5" thickBot="1">
      <c r="A26" s="9" t="s">
        <v>421</v>
      </c>
      <c r="B26" s="259" t="s">
        <v>420</v>
      </c>
      <c r="C26" s="390">
        <f>C27+C29+C32</f>
        <v>10871.8</v>
      </c>
    </row>
    <row r="27" spans="1:3" ht="13.5" thickBot="1">
      <c r="A27" s="11" t="s">
        <v>422</v>
      </c>
      <c r="B27" s="246" t="s">
        <v>423</v>
      </c>
      <c r="C27" s="247">
        <f>C28</f>
        <v>638.9</v>
      </c>
    </row>
    <row r="28" spans="1:3" ht="26.25" thickBot="1">
      <c r="A28" s="11" t="s">
        <v>424</v>
      </c>
      <c r="B28" s="248" t="s">
        <v>433</v>
      </c>
      <c r="C28" s="249">
        <v>638.9</v>
      </c>
    </row>
    <row r="29" spans="1:3" ht="13.5" thickBot="1">
      <c r="A29" s="11" t="s">
        <v>425</v>
      </c>
      <c r="B29" s="250" t="s">
        <v>426</v>
      </c>
      <c r="C29" s="394">
        <f>C30+C31</f>
        <v>4882.9</v>
      </c>
    </row>
    <row r="30" spans="1:3" ht="12.75">
      <c r="A30" s="11" t="s">
        <v>427</v>
      </c>
      <c r="B30" s="244" t="s">
        <v>428</v>
      </c>
      <c r="C30" s="245">
        <v>550</v>
      </c>
    </row>
    <row r="31" spans="1:3" ht="12.75">
      <c r="A31" s="11" t="s">
        <v>429</v>
      </c>
      <c r="B31" s="238" t="s">
        <v>430</v>
      </c>
      <c r="C31" s="240">
        <v>4332.9</v>
      </c>
    </row>
    <row r="32" spans="1:3" ht="12.75">
      <c r="A32" s="11" t="s">
        <v>431</v>
      </c>
      <c r="B32" s="238" t="s">
        <v>432</v>
      </c>
      <c r="C32" s="239">
        <f>C33+C34</f>
        <v>5350</v>
      </c>
    </row>
    <row r="33" spans="1:3" ht="25.5">
      <c r="A33" s="11" t="s">
        <v>434</v>
      </c>
      <c r="B33" s="238" t="s">
        <v>435</v>
      </c>
      <c r="C33" s="240">
        <v>1150</v>
      </c>
    </row>
    <row r="34" spans="1:3" ht="26.25" thickBot="1">
      <c r="A34" s="11" t="s">
        <v>436</v>
      </c>
      <c r="B34" s="251" t="s">
        <v>437</v>
      </c>
      <c r="C34" s="252">
        <v>4200</v>
      </c>
    </row>
    <row r="35" spans="1:5" ht="34.5" customHeight="1" thickBot="1">
      <c r="A35" s="8" t="s">
        <v>322</v>
      </c>
      <c r="B35" s="258" t="s">
        <v>323</v>
      </c>
      <c r="C35" s="390">
        <f>C36+C37+C38+C39</f>
        <v>18525</v>
      </c>
      <c r="D35" s="2">
        <f>D36+D37+D38+D39</f>
        <v>18150</v>
      </c>
      <c r="E35" s="466">
        <f>C35-D35</f>
        <v>375</v>
      </c>
    </row>
    <row r="36" spans="1:4" ht="43.5" customHeight="1">
      <c r="A36" s="11" t="s">
        <v>324</v>
      </c>
      <c r="B36" s="253" t="s">
        <v>325</v>
      </c>
      <c r="C36" s="245">
        <v>3625</v>
      </c>
      <c r="D36" s="2">
        <v>3250</v>
      </c>
    </row>
    <row r="37" spans="1:4" ht="27.75" customHeight="1">
      <c r="A37" s="11" t="s">
        <v>438</v>
      </c>
      <c r="B37" s="238" t="s">
        <v>439</v>
      </c>
      <c r="C37" s="240">
        <v>200</v>
      </c>
      <c r="D37" s="2">
        <v>200</v>
      </c>
    </row>
    <row r="38" spans="1:4" ht="17.25" customHeight="1">
      <c r="A38" s="11" t="s">
        <v>440</v>
      </c>
      <c r="B38" s="238" t="s">
        <v>443</v>
      </c>
      <c r="C38" s="240">
        <v>13400</v>
      </c>
      <c r="D38" s="2">
        <v>13400</v>
      </c>
    </row>
    <row r="39" spans="1:4" ht="19.5" customHeight="1" thickBot="1">
      <c r="A39" s="11" t="s">
        <v>441</v>
      </c>
      <c r="B39" s="251" t="s">
        <v>442</v>
      </c>
      <c r="C39" s="252">
        <v>1300</v>
      </c>
      <c r="D39" s="2">
        <v>1300</v>
      </c>
    </row>
    <row r="40" spans="1:3" ht="17.25" customHeight="1" thickBot="1">
      <c r="A40" s="9" t="s">
        <v>111</v>
      </c>
      <c r="B40" s="258" t="s">
        <v>112</v>
      </c>
      <c r="C40" s="390">
        <f>C41</f>
        <v>0</v>
      </c>
    </row>
    <row r="41" spans="1:3" ht="19.5" customHeight="1" thickBot="1">
      <c r="A41" s="11" t="s">
        <v>497</v>
      </c>
      <c r="B41" s="244" t="s">
        <v>498</v>
      </c>
      <c r="C41" s="391">
        <v>0</v>
      </c>
    </row>
    <row r="42" spans="1:3" ht="17.25" customHeight="1" thickBot="1">
      <c r="A42" s="9" t="s">
        <v>326</v>
      </c>
      <c r="B42" s="257" t="s">
        <v>327</v>
      </c>
      <c r="C42" s="390">
        <f>C43+C44</f>
        <v>2570</v>
      </c>
    </row>
    <row r="43" spans="1:3" ht="39.75" customHeight="1">
      <c r="A43" s="11" t="s">
        <v>444</v>
      </c>
      <c r="B43" s="244" t="s">
        <v>445</v>
      </c>
      <c r="C43" s="391">
        <v>1400</v>
      </c>
    </row>
    <row r="44" spans="1:5" ht="25.5">
      <c r="A44" s="11" t="s">
        <v>328</v>
      </c>
      <c r="B44" s="237" t="s">
        <v>329</v>
      </c>
      <c r="C44" s="392">
        <f>C47+C48</f>
        <v>1170</v>
      </c>
      <c r="D44" s="2">
        <f>D47+D48</f>
        <v>800</v>
      </c>
      <c r="E44" s="466">
        <f>C44-D44</f>
        <v>370</v>
      </c>
    </row>
    <row r="45" spans="1:3" ht="12.75" hidden="1">
      <c r="A45" s="9" t="s">
        <v>330</v>
      </c>
      <c r="B45" s="10" t="s">
        <v>331</v>
      </c>
      <c r="C45" s="397">
        <f>C46</f>
        <v>0</v>
      </c>
    </row>
    <row r="46" spans="1:3" ht="30.75" customHeight="1" hidden="1">
      <c r="A46" s="11" t="s">
        <v>332</v>
      </c>
      <c r="B46" s="13" t="s">
        <v>333</v>
      </c>
      <c r="C46" s="392"/>
    </row>
    <row r="47" spans="1:4" ht="30.75" customHeight="1">
      <c r="A47" s="11" t="s">
        <v>446</v>
      </c>
      <c r="B47" s="238" t="s">
        <v>447</v>
      </c>
      <c r="C47" s="392">
        <v>1070</v>
      </c>
      <c r="D47" s="2">
        <v>700</v>
      </c>
    </row>
    <row r="48" spans="1:4" ht="30.75" customHeight="1" thickBot="1">
      <c r="A48" s="11" t="s">
        <v>448</v>
      </c>
      <c r="B48" s="251" t="s">
        <v>449</v>
      </c>
      <c r="C48" s="393">
        <v>100</v>
      </c>
      <c r="D48" s="2">
        <v>100</v>
      </c>
    </row>
    <row r="49" spans="1:3" ht="15" customHeight="1" thickBot="1">
      <c r="A49" s="9" t="s">
        <v>334</v>
      </c>
      <c r="B49" s="257" t="s">
        <v>335</v>
      </c>
      <c r="C49" s="390">
        <f>C50+C51</f>
        <v>65</v>
      </c>
    </row>
    <row r="50" spans="1:3" ht="30.75" customHeight="1">
      <c r="A50" s="11" t="s">
        <v>411</v>
      </c>
      <c r="B50" s="254" t="s">
        <v>410</v>
      </c>
      <c r="C50" s="391">
        <v>45</v>
      </c>
    </row>
    <row r="51" spans="1:3" ht="30" customHeight="1" thickBot="1">
      <c r="A51" s="11" t="s">
        <v>452</v>
      </c>
      <c r="B51" s="255" t="s">
        <v>453</v>
      </c>
      <c r="C51" s="393">
        <v>20</v>
      </c>
    </row>
    <row r="52" spans="1:3" ht="15" customHeight="1" thickBot="1">
      <c r="A52" s="9" t="s">
        <v>336</v>
      </c>
      <c r="B52" s="257" t="s">
        <v>337</v>
      </c>
      <c r="C52" s="390">
        <f>C53</f>
        <v>0</v>
      </c>
    </row>
    <row r="53" spans="1:3" ht="17.25" customHeight="1" thickBot="1">
      <c r="A53" s="11" t="s">
        <v>454</v>
      </c>
      <c r="B53" s="248" t="s">
        <v>455</v>
      </c>
      <c r="C53" s="396"/>
    </row>
    <row r="54" spans="1:3" ht="17.25" customHeight="1" thickBot="1">
      <c r="A54" s="9" t="s">
        <v>338</v>
      </c>
      <c r="B54" s="256" t="s">
        <v>339</v>
      </c>
      <c r="C54" s="389">
        <f>'Пр.3 ФП '!C10</f>
        <v>19093.9</v>
      </c>
    </row>
    <row r="55" spans="1:3" ht="18" thickBot="1">
      <c r="A55" s="14"/>
      <c r="B55" s="15" t="s">
        <v>340</v>
      </c>
      <c r="C55" s="398">
        <f>C11+C54</f>
        <v>60013.200000000004</v>
      </c>
    </row>
    <row r="58" ht="12.75">
      <c r="C58" s="407"/>
    </row>
  </sheetData>
  <sheetProtection/>
  <mergeCells count="2">
    <mergeCell ref="A7:B7"/>
    <mergeCell ref="B9:B10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4"/>
  <sheetViews>
    <sheetView zoomScale="83" zoomScaleNormal="83" zoomScalePageLayoutView="0" workbookViewId="0" topLeftCell="A4">
      <selection activeCell="C5" sqref="C5"/>
    </sheetView>
  </sheetViews>
  <sheetFormatPr defaultColWidth="97.8515625" defaultRowHeight="15"/>
  <cols>
    <col min="1" max="1" width="21.8515625" style="38" customWidth="1"/>
    <col min="2" max="2" width="97.8515625" style="54" customWidth="1"/>
    <col min="3" max="3" width="17.00390625" style="384" customWidth="1"/>
    <col min="4" max="4" width="14.8515625" style="336" hidden="1" customWidth="1"/>
    <col min="5" max="5" width="14.140625" style="38" hidden="1" customWidth="1"/>
    <col min="6" max="6" width="20.00390625" style="38" customWidth="1"/>
    <col min="7" max="239" width="10.00390625" style="38" customWidth="1"/>
    <col min="240" max="240" width="25.421875" style="38" customWidth="1"/>
    <col min="241" max="16384" width="97.8515625" style="38" customWidth="1"/>
  </cols>
  <sheetData>
    <row r="1" spans="2:4" s="203" customFormat="1" ht="15">
      <c r="B1" s="204"/>
      <c r="C1" s="373" t="s">
        <v>261</v>
      </c>
      <c r="D1" s="335"/>
    </row>
    <row r="2" spans="2:4" s="203" customFormat="1" ht="15">
      <c r="B2" s="204"/>
      <c r="C2" s="373" t="s">
        <v>260</v>
      </c>
      <c r="D2" s="335"/>
    </row>
    <row r="3" spans="2:4" s="203" customFormat="1" ht="12.75">
      <c r="B3" s="204"/>
      <c r="C3" s="279" t="s">
        <v>412</v>
      </c>
      <c r="D3" s="335"/>
    </row>
    <row r="4" spans="2:4" s="203" customFormat="1" ht="12.75">
      <c r="B4" s="204"/>
      <c r="C4" s="279" t="s">
        <v>200</v>
      </c>
      <c r="D4" s="335"/>
    </row>
    <row r="5" spans="2:4" s="203" customFormat="1" ht="15">
      <c r="B5" s="204"/>
      <c r="C5" s="373" t="s">
        <v>401</v>
      </c>
      <c r="D5" s="335"/>
    </row>
    <row r="6" spans="2:4" s="203" customFormat="1" ht="15">
      <c r="B6" s="204"/>
      <c r="C6" s="374"/>
      <c r="D6" s="335"/>
    </row>
    <row r="7" spans="1:3" ht="58.5" customHeight="1">
      <c r="A7" s="477" t="s">
        <v>162</v>
      </c>
      <c r="B7" s="477"/>
      <c r="C7" s="477"/>
    </row>
    <row r="8" spans="1:3" ht="23.25" customHeight="1" thickBot="1">
      <c r="A8" s="205"/>
      <c r="B8" s="206"/>
      <c r="C8" s="375"/>
    </row>
    <row r="9" spans="1:3" ht="26.25" thickBot="1">
      <c r="A9" s="39" t="s">
        <v>344</v>
      </c>
      <c r="B9" s="207" t="s">
        <v>308</v>
      </c>
      <c r="C9" s="412" t="s">
        <v>174</v>
      </c>
    </row>
    <row r="10" spans="1:3" ht="33">
      <c r="A10" s="40" t="s">
        <v>345</v>
      </c>
      <c r="B10" s="41" t="s">
        <v>346</v>
      </c>
      <c r="C10" s="376">
        <f>C12+C19+C39+C48</f>
        <v>19093.9</v>
      </c>
    </row>
    <row r="11" spans="1:3" ht="14.25" customHeight="1">
      <c r="A11" s="42"/>
      <c r="B11" s="43"/>
      <c r="C11" s="377"/>
    </row>
    <row r="12" spans="1:3" ht="31.5">
      <c r="A12" s="42" t="s">
        <v>347</v>
      </c>
      <c r="B12" s="44" t="s">
        <v>134</v>
      </c>
      <c r="C12" s="378">
        <f>C13+C15</f>
        <v>17579</v>
      </c>
    </row>
    <row r="13" spans="1:3" ht="15.75">
      <c r="A13" s="42" t="s">
        <v>456</v>
      </c>
      <c r="B13" s="46" t="s">
        <v>457</v>
      </c>
      <c r="C13" s="463">
        <f>C16+C17</f>
        <v>17579</v>
      </c>
    </row>
    <row r="14" spans="1:3" ht="12.75" hidden="1">
      <c r="A14" s="42"/>
      <c r="B14" s="46"/>
      <c r="C14" s="379"/>
    </row>
    <row r="15" spans="1:3" ht="15" hidden="1">
      <c r="A15" s="42" t="s">
        <v>140</v>
      </c>
      <c r="B15" s="46" t="s">
        <v>133</v>
      </c>
      <c r="C15" s="408">
        <v>0</v>
      </c>
    </row>
    <row r="16" spans="1:3" ht="15.75">
      <c r="A16" s="42"/>
      <c r="B16" s="464" t="s">
        <v>175</v>
      </c>
      <c r="C16" s="408">
        <v>13859.7</v>
      </c>
    </row>
    <row r="17" spans="1:3" ht="15.75">
      <c r="A17" s="42"/>
      <c r="B17" s="464" t="s">
        <v>176</v>
      </c>
      <c r="C17" s="408">
        <v>3719.3</v>
      </c>
    </row>
    <row r="18" spans="1:3" ht="12.75">
      <c r="A18" s="45"/>
      <c r="B18" s="46"/>
      <c r="C18" s="379"/>
    </row>
    <row r="19" spans="1:3" ht="15" hidden="1">
      <c r="A19" s="42" t="s">
        <v>347</v>
      </c>
      <c r="B19" s="44" t="s">
        <v>135</v>
      </c>
      <c r="C19" s="378">
        <f>C21+C24+C26+C36+C30+C32+C34+C28</f>
        <v>0</v>
      </c>
    </row>
    <row r="20" spans="1:3" ht="15" hidden="1">
      <c r="A20" s="409"/>
      <c r="B20" s="44"/>
      <c r="C20" s="378"/>
    </row>
    <row r="21" spans="1:4" ht="50.25" customHeight="1" hidden="1">
      <c r="A21" s="236" t="s">
        <v>65</v>
      </c>
      <c r="B21" s="314" t="s">
        <v>67</v>
      </c>
      <c r="C21" s="379">
        <v>0</v>
      </c>
      <c r="D21" s="336">
        <v>13420588</v>
      </c>
    </row>
    <row r="22" spans="1:3" ht="12.75" hidden="1">
      <c r="A22" s="311"/>
      <c r="B22" s="315"/>
      <c r="C22" s="379"/>
    </row>
    <row r="23" spans="1:3" ht="12.75" hidden="1">
      <c r="A23" s="45"/>
      <c r="B23" s="46"/>
      <c r="C23" s="379"/>
    </row>
    <row r="24" spans="1:4" ht="25.5" hidden="1">
      <c r="A24" s="45" t="s">
        <v>66</v>
      </c>
      <c r="B24" s="313" t="s">
        <v>73</v>
      </c>
      <c r="C24" s="379">
        <v>0</v>
      </c>
      <c r="D24" s="336">
        <v>11297761.2</v>
      </c>
    </row>
    <row r="25" spans="1:3" ht="12.75" hidden="1">
      <c r="A25" s="311"/>
      <c r="B25" s="313"/>
      <c r="C25" s="379"/>
    </row>
    <row r="26" spans="1:3" ht="40.5" customHeight="1" hidden="1">
      <c r="A26" s="367" t="s">
        <v>100</v>
      </c>
      <c r="B26" s="314" t="s">
        <v>101</v>
      </c>
      <c r="C26" s="379">
        <v>0</v>
      </c>
    </row>
    <row r="27" spans="1:3" ht="12" customHeight="1" hidden="1">
      <c r="A27" s="45"/>
      <c r="B27" s="47"/>
      <c r="C27" s="379"/>
    </row>
    <row r="28" spans="1:3" ht="40.5" customHeight="1" hidden="1">
      <c r="A28" s="367" t="s">
        <v>138</v>
      </c>
      <c r="B28" s="314" t="s">
        <v>101</v>
      </c>
      <c r="C28" s="379">
        <v>0</v>
      </c>
    </row>
    <row r="29" spans="1:3" ht="12" customHeight="1" hidden="1">
      <c r="A29" s="45"/>
      <c r="B29" s="47"/>
      <c r="C29" s="379"/>
    </row>
    <row r="30" spans="1:3" ht="28.5" customHeight="1" hidden="1">
      <c r="A30" s="367" t="s">
        <v>540</v>
      </c>
      <c r="B30" s="314" t="s">
        <v>137</v>
      </c>
      <c r="C30" s="379">
        <v>0</v>
      </c>
    </row>
    <row r="31" spans="1:3" ht="11.25" customHeight="1" hidden="1">
      <c r="A31" s="367"/>
      <c r="B31" s="314"/>
      <c r="C31" s="379"/>
    </row>
    <row r="32" spans="1:3" ht="28.5" customHeight="1" hidden="1">
      <c r="A32" s="367" t="s">
        <v>139</v>
      </c>
      <c r="B32" s="314" t="s">
        <v>136</v>
      </c>
      <c r="C32" s="379">
        <v>0</v>
      </c>
    </row>
    <row r="33" spans="1:3" ht="12" customHeight="1" hidden="1">
      <c r="A33" s="45"/>
      <c r="B33" s="47"/>
      <c r="C33" s="379"/>
    </row>
    <row r="34" spans="1:3" ht="28.5" customHeight="1" hidden="1">
      <c r="A34" s="311" t="s">
        <v>562</v>
      </c>
      <c r="B34" s="314" t="s">
        <v>149</v>
      </c>
      <c r="C34" s="379">
        <v>0</v>
      </c>
    </row>
    <row r="35" spans="1:3" ht="12" customHeight="1" hidden="1">
      <c r="A35" s="45"/>
      <c r="B35" s="47"/>
      <c r="C35" s="379"/>
    </row>
    <row r="36" spans="1:3" ht="12.75" hidden="1">
      <c r="A36" s="311" t="s">
        <v>562</v>
      </c>
      <c r="B36" s="46" t="s">
        <v>74</v>
      </c>
      <c r="C36" s="379">
        <v>0</v>
      </c>
    </row>
    <row r="37" spans="1:3" ht="12" customHeight="1" hidden="1">
      <c r="A37" s="45"/>
      <c r="B37" s="47"/>
      <c r="C37" s="379"/>
    </row>
    <row r="38" spans="1:3" ht="12.75" hidden="1">
      <c r="A38" s="42"/>
      <c r="B38" s="43"/>
      <c r="C38" s="380"/>
    </row>
    <row r="39" spans="1:3" ht="31.5">
      <c r="A39" s="42" t="s">
        <v>347</v>
      </c>
      <c r="B39" s="44" t="s">
        <v>348</v>
      </c>
      <c r="C39" s="378">
        <f>C41+C44</f>
        <v>1514.9</v>
      </c>
    </row>
    <row r="40" spans="1:3" ht="12.75">
      <c r="A40" s="45"/>
      <c r="B40" s="46"/>
      <c r="C40" s="379"/>
    </row>
    <row r="41" spans="1:3" ht="12.75">
      <c r="A41" s="236" t="s">
        <v>459</v>
      </c>
      <c r="B41" s="46" t="s">
        <v>460</v>
      </c>
      <c r="C41" s="379">
        <f>C42</f>
        <v>499.7</v>
      </c>
    </row>
    <row r="42" spans="1:3" ht="12.75">
      <c r="A42" s="311"/>
      <c r="B42" s="46" t="s">
        <v>461</v>
      </c>
      <c r="C42" s="379">
        <v>499.7</v>
      </c>
    </row>
    <row r="43" spans="1:3" ht="12.75">
      <c r="A43" s="45"/>
      <c r="B43" s="46"/>
      <c r="C43" s="379"/>
    </row>
    <row r="44" spans="1:3" ht="12.75">
      <c r="A44" s="236" t="s">
        <v>458</v>
      </c>
      <c r="B44" s="46" t="s">
        <v>349</v>
      </c>
      <c r="C44" s="379">
        <f>C45+C46</f>
        <v>1015.2</v>
      </c>
    </row>
    <row r="45" spans="1:3" ht="12.75">
      <c r="A45" s="312"/>
      <c r="B45" s="46" t="s">
        <v>350</v>
      </c>
      <c r="C45" s="379">
        <v>502.1</v>
      </c>
    </row>
    <row r="46" spans="1:3" ht="12.75">
      <c r="A46" s="311"/>
      <c r="B46" s="46" t="s">
        <v>351</v>
      </c>
      <c r="C46" s="379">
        <v>513.1</v>
      </c>
    </row>
    <row r="47" spans="1:3" ht="12" customHeight="1" hidden="1">
      <c r="A47" s="45"/>
      <c r="B47" s="47"/>
      <c r="C47" s="379"/>
    </row>
    <row r="48" spans="1:4" s="49" customFormat="1" ht="15" hidden="1">
      <c r="A48" s="9" t="s">
        <v>352</v>
      </c>
      <c r="B48" s="48" t="s">
        <v>353</v>
      </c>
      <c r="C48" s="378">
        <f>C50</f>
        <v>0</v>
      </c>
      <c r="D48" s="337"/>
    </row>
    <row r="49" spans="1:3" ht="12" customHeight="1" hidden="1">
      <c r="A49" s="236"/>
      <c r="B49" s="47"/>
      <c r="C49" s="381"/>
    </row>
    <row r="50" spans="1:5" ht="12.75" hidden="1">
      <c r="A50" s="480" t="s">
        <v>570</v>
      </c>
      <c r="B50" s="50" t="s">
        <v>64</v>
      </c>
      <c r="C50" s="382">
        <v>0</v>
      </c>
      <c r="D50" s="336">
        <v>16946641.8</v>
      </c>
      <c r="E50" s="483">
        <f>D50+D53+D54</f>
        <v>17630144.8</v>
      </c>
    </row>
    <row r="51" spans="1:5" ht="12.75" customHeight="1" hidden="1">
      <c r="A51" s="481"/>
      <c r="B51" s="50"/>
      <c r="C51" s="382"/>
      <c r="E51" s="484"/>
    </row>
    <row r="52" spans="1:5" ht="12.75" customHeight="1" hidden="1">
      <c r="A52" s="482"/>
      <c r="B52" s="50"/>
      <c r="C52" s="379"/>
      <c r="E52" s="484"/>
    </row>
    <row r="53" spans="1:5" ht="13.5" customHeight="1" thickBot="1">
      <c r="A53" s="51"/>
      <c r="B53" s="52"/>
      <c r="C53" s="383"/>
      <c r="D53" s="336">
        <v>463503</v>
      </c>
      <c r="E53" s="484"/>
    </row>
    <row r="54" spans="4:5" ht="12.75">
      <c r="D54" s="336">
        <v>220000</v>
      </c>
      <c r="E54" s="484"/>
    </row>
    <row r="55" spans="1:10" s="54" customFormat="1" ht="12.75">
      <c r="A55" s="38"/>
      <c r="B55" s="53"/>
      <c r="C55" s="384"/>
      <c r="D55" s="336"/>
      <c r="E55" s="38"/>
      <c r="F55" s="38"/>
      <c r="G55" s="38"/>
      <c r="H55" s="38"/>
      <c r="I55" s="38"/>
      <c r="J55" s="38"/>
    </row>
    <row r="56" spans="1:10" s="54" customFormat="1" ht="12.75">
      <c r="A56" s="38"/>
      <c r="B56" s="53"/>
      <c r="C56" s="384"/>
      <c r="D56" s="336"/>
      <c r="E56" s="38"/>
      <c r="F56" s="38"/>
      <c r="G56" s="38"/>
      <c r="H56" s="38"/>
      <c r="I56" s="38"/>
      <c r="J56" s="38"/>
    </row>
    <row r="57" spans="1:10" s="54" customFormat="1" ht="12.75">
      <c r="A57" s="38"/>
      <c r="B57" s="53"/>
      <c r="C57" s="384"/>
      <c r="D57" s="336"/>
      <c r="E57" s="38"/>
      <c r="F57" s="38"/>
      <c r="G57" s="38"/>
      <c r="H57" s="38"/>
      <c r="I57" s="38"/>
      <c r="J57" s="38"/>
    </row>
    <row r="58" spans="1:10" s="54" customFormat="1" ht="12.75">
      <c r="A58" s="38"/>
      <c r="B58" s="53"/>
      <c r="C58" s="384"/>
      <c r="D58" s="336"/>
      <c r="E58" s="38"/>
      <c r="F58" s="38"/>
      <c r="G58" s="38"/>
      <c r="H58" s="38"/>
      <c r="I58" s="38"/>
      <c r="J58" s="38"/>
    </row>
    <row r="59" spans="1:10" s="54" customFormat="1" ht="12.75">
      <c r="A59" s="38"/>
      <c r="B59" s="53"/>
      <c r="C59" s="384"/>
      <c r="D59" s="336"/>
      <c r="E59" s="38"/>
      <c r="F59" s="38"/>
      <c r="G59" s="38"/>
      <c r="H59" s="38"/>
      <c r="I59" s="38"/>
      <c r="J59" s="38"/>
    </row>
    <row r="60" spans="1:10" s="54" customFormat="1" ht="12.75">
      <c r="A60" s="38"/>
      <c r="B60" s="53"/>
      <c r="C60" s="384"/>
      <c r="D60" s="336"/>
      <c r="E60" s="38"/>
      <c r="F60" s="38"/>
      <c r="G60" s="38"/>
      <c r="H60" s="38"/>
      <c r="I60" s="38"/>
      <c r="J60" s="38"/>
    </row>
    <row r="61" spans="1:10" s="54" customFormat="1" ht="12.75">
      <c r="A61" s="38"/>
      <c r="B61" s="53"/>
      <c r="C61" s="384"/>
      <c r="D61" s="336"/>
      <c r="E61" s="38"/>
      <c r="F61" s="38"/>
      <c r="G61" s="38"/>
      <c r="H61" s="38"/>
      <c r="I61" s="38"/>
      <c r="J61" s="38"/>
    </row>
    <row r="62" spans="1:10" s="54" customFormat="1" ht="12.75">
      <c r="A62" s="38"/>
      <c r="B62" s="53"/>
      <c r="C62" s="384"/>
      <c r="D62" s="336"/>
      <c r="E62" s="38"/>
      <c r="F62" s="38"/>
      <c r="G62" s="38"/>
      <c r="H62" s="38"/>
      <c r="I62" s="38"/>
      <c r="J62" s="38"/>
    </row>
    <row r="63" spans="1:10" s="54" customFormat="1" ht="12.75">
      <c r="A63" s="38"/>
      <c r="B63" s="53"/>
      <c r="C63" s="384"/>
      <c r="D63" s="336"/>
      <c r="E63" s="38"/>
      <c r="F63" s="38"/>
      <c r="G63" s="38"/>
      <c r="H63" s="38"/>
      <c r="I63" s="38"/>
      <c r="J63" s="38"/>
    </row>
    <row r="64" spans="1:10" s="54" customFormat="1" ht="12.75">
      <c r="A64" s="38"/>
      <c r="B64" s="53"/>
      <c r="C64" s="384"/>
      <c r="D64" s="336"/>
      <c r="E64" s="38"/>
      <c r="F64" s="38"/>
      <c r="G64" s="38"/>
      <c r="H64" s="38"/>
      <c r="I64" s="38"/>
      <c r="J64" s="38"/>
    </row>
    <row r="76" ht="12.75"/>
    <row r="77" ht="12.75"/>
    <row r="78" ht="12.75"/>
    <row r="79" ht="12.75"/>
    <row r="80" ht="12.75"/>
    <row r="83" ht="12.75"/>
    <row r="84" ht="12.75"/>
    <row r="85" ht="12.75"/>
    <row r="86" ht="12.75"/>
    <row r="87" ht="12.75"/>
  </sheetData>
  <sheetProtection/>
  <mergeCells count="3">
    <mergeCell ref="A50:A52"/>
    <mergeCell ref="A7:C7"/>
    <mergeCell ref="E50:E54"/>
  </mergeCells>
  <printOptions horizontalCentered="1"/>
  <pageMargins left="0" right="0" top="0" bottom="0" header="0" footer="0"/>
  <pageSetup fitToHeight="0" fitToWidth="1"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6"/>
  <sheetViews>
    <sheetView zoomScale="93" zoomScaleNormal="93" zoomScalePageLayoutView="0" workbookViewId="0" topLeftCell="A1">
      <selection activeCell="C5" sqref="C5"/>
    </sheetView>
  </sheetViews>
  <sheetFormatPr defaultColWidth="10.00390625" defaultRowHeight="15"/>
  <cols>
    <col min="1" max="1" width="12.28125" style="4" customWidth="1"/>
    <col min="2" max="2" width="25.8515625" style="4" customWidth="1"/>
    <col min="3" max="3" width="87.00390625" style="208" customWidth="1"/>
    <col min="4" max="4" width="5.421875" style="2" customWidth="1"/>
    <col min="5" max="16384" width="10.00390625" style="2" customWidth="1"/>
  </cols>
  <sheetData>
    <row r="1" ht="12.75">
      <c r="C1" s="201" t="s">
        <v>261</v>
      </c>
    </row>
    <row r="2" ht="12.75">
      <c r="C2" s="202" t="s">
        <v>260</v>
      </c>
    </row>
    <row r="3" ht="12.75">
      <c r="C3" s="58" t="s">
        <v>412</v>
      </c>
    </row>
    <row r="4" ht="12.75">
      <c r="C4" s="58" t="s">
        <v>201</v>
      </c>
    </row>
    <row r="5" ht="12.75">
      <c r="C5" s="202" t="s">
        <v>468</v>
      </c>
    </row>
    <row r="8" spans="1:3" s="209" customFormat="1" ht="31.5" customHeight="1">
      <c r="A8" s="485" t="s">
        <v>163</v>
      </c>
      <c r="B8" s="485"/>
      <c r="C8" s="485"/>
    </row>
    <row r="9" spans="1:3" s="209" customFormat="1" ht="15">
      <c r="A9" s="486"/>
      <c r="B9" s="486"/>
      <c r="C9" s="486"/>
    </row>
    <row r="10" spans="1:3" s="209" customFormat="1" ht="13.5" thickBot="1">
      <c r="A10" s="210"/>
      <c r="B10" s="210"/>
      <c r="C10" s="211"/>
    </row>
    <row r="11" spans="1:3" s="209" customFormat="1" ht="13.5" thickBot="1">
      <c r="A11" s="487" t="s">
        <v>403</v>
      </c>
      <c r="B11" s="488"/>
      <c r="C11" s="489" t="s">
        <v>462</v>
      </c>
    </row>
    <row r="12" spans="1:3" s="209" customFormat="1" ht="43.5" customHeight="1" thickBot="1">
      <c r="A12" s="307" t="s">
        <v>404</v>
      </c>
      <c r="B12" s="307" t="s">
        <v>405</v>
      </c>
      <c r="C12" s="490"/>
    </row>
    <row r="13" spans="1:3" s="209" customFormat="1" ht="25.5">
      <c r="A13" s="305">
        <v>116</v>
      </c>
      <c r="B13" s="305"/>
      <c r="C13" s="261" t="s">
        <v>479</v>
      </c>
    </row>
    <row r="14" spans="1:3" ht="27.75" customHeight="1">
      <c r="A14" s="212">
        <v>116</v>
      </c>
      <c r="B14" s="212" t="s">
        <v>480</v>
      </c>
      <c r="C14" s="213" t="s">
        <v>481</v>
      </c>
    </row>
    <row r="15" spans="1:3" s="215" customFormat="1" ht="44.25" customHeight="1">
      <c r="A15" s="212">
        <v>116</v>
      </c>
      <c r="B15" s="212" t="s">
        <v>482</v>
      </c>
      <c r="C15" s="220" t="s">
        <v>325</v>
      </c>
    </row>
    <row r="16" spans="1:3" s="215" customFormat="1" ht="45.75" customHeight="1">
      <c r="A16" s="212">
        <v>116</v>
      </c>
      <c r="B16" s="212" t="s">
        <v>483</v>
      </c>
      <c r="C16" s="214" t="s">
        <v>484</v>
      </c>
    </row>
    <row r="17" spans="1:3" s="209" customFormat="1" ht="62.25" customHeight="1">
      <c r="A17" s="212">
        <v>116</v>
      </c>
      <c r="B17" s="212" t="s">
        <v>485</v>
      </c>
      <c r="C17" s="262" t="s">
        <v>486</v>
      </c>
    </row>
    <row r="18" spans="1:3" s="209" customFormat="1" ht="39" customHeight="1">
      <c r="A18" s="212">
        <v>116</v>
      </c>
      <c r="B18" s="212" t="s">
        <v>487</v>
      </c>
      <c r="C18" s="213" t="s">
        <v>488</v>
      </c>
    </row>
    <row r="19" spans="1:3" s="209" customFormat="1" ht="30" customHeight="1">
      <c r="A19" s="212">
        <v>116</v>
      </c>
      <c r="B19" s="212" t="s">
        <v>489</v>
      </c>
      <c r="C19" s="214" t="s">
        <v>490</v>
      </c>
    </row>
    <row r="20" spans="1:3" s="209" customFormat="1" ht="41.25" customHeight="1">
      <c r="A20" s="212">
        <v>116</v>
      </c>
      <c r="B20" s="212" t="s">
        <v>491</v>
      </c>
      <c r="C20" s="220" t="s">
        <v>492</v>
      </c>
    </row>
    <row r="21" spans="1:3" s="209" customFormat="1" ht="41.25" customHeight="1">
      <c r="A21" s="212">
        <v>116</v>
      </c>
      <c r="B21" s="212" t="s">
        <v>493</v>
      </c>
      <c r="C21" s="214" t="s">
        <v>494</v>
      </c>
    </row>
    <row r="22" spans="1:3" s="209" customFormat="1" ht="20.25" customHeight="1">
      <c r="A22" s="212">
        <v>116</v>
      </c>
      <c r="B22" s="212" t="s">
        <v>495</v>
      </c>
      <c r="C22" s="214" t="s">
        <v>496</v>
      </c>
    </row>
    <row r="23" spans="1:3" s="209" customFormat="1" ht="18" customHeight="1">
      <c r="A23" s="212">
        <v>116</v>
      </c>
      <c r="B23" s="212" t="s">
        <v>497</v>
      </c>
      <c r="C23" s="214" t="s">
        <v>498</v>
      </c>
    </row>
    <row r="24" spans="1:3" s="209" customFormat="1" ht="12.75">
      <c r="A24" s="212">
        <v>116</v>
      </c>
      <c r="B24" s="212" t="s">
        <v>499</v>
      </c>
      <c r="C24" s="214" t="s">
        <v>500</v>
      </c>
    </row>
    <row r="25" spans="1:3" s="209" customFormat="1" ht="42.75" customHeight="1">
      <c r="A25" s="212">
        <v>116</v>
      </c>
      <c r="B25" s="212" t="s">
        <v>501</v>
      </c>
      <c r="C25" s="220" t="s">
        <v>502</v>
      </c>
    </row>
    <row r="26" spans="1:3" s="209" customFormat="1" ht="42" customHeight="1">
      <c r="A26" s="212">
        <v>116</v>
      </c>
      <c r="B26" s="212" t="s">
        <v>503</v>
      </c>
      <c r="C26" s="220" t="s">
        <v>504</v>
      </c>
    </row>
    <row r="27" spans="1:3" s="209" customFormat="1" ht="38.25" customHeight="1">
      <c r="A27" s="212">
        <v>116</v>
      </c>
      <c r="B27" s="212" t="s">
        <v>505</v>
      </c>
      <c r="C27" s="220" t="s">
        <v>506</v>
      </c>
    </row>
    <row r="28" spans="1:3" s="209" customFormat="1" ht="52.5" customHeight="1">
      <c r="A28" s="212">
        <v>116</v>
      </c>
      <c r="B28" s="212" t="s">
        <v>507</v>
      </c>
      <c r="C28" s="262" t="s">
        <v>508</v>
      </c>
    </row>
    <row r="29" spans="1:3" s="209" customFormat="1" ht="18.75" customHeight="1">
      <c r="A29" s="212">
        <v>116</v>
      </c>
      <c r="B29" s="212" t="s">
        <v>509</v>
      </c>
      <c r="C29" s="214" t="s">
        <v>510</v>
      </c>
    </row>
    <row r="30" spans="1:3" s="209" customFormat="1" ht="27" customHeight="1">
      <c r="A30" s="212">
        <v>116</v>
      </c>
      <c r="B30" s="212" t="s">
        <v>511</v>
      </c>
      <c r="C30" s="214" t="s">
        <v>447</v>
      </c>
    </row>
    <row r="31" spans="1:3" s="209" customFormat="1" ht="27.75" customHeight="1">
      <c r="A31" s="212">
        <v>116</v>
      </c>
      <c r="B31" s="212" t="s">
        <v>512</v>
      </c>
      <c r="C31" s="213" t="s">
        <v>513</v>
      </c>
    </row>
    <row r="32" spans="1:3" s="209" customFormat="1" ht="39" customHeight="1">
      <c r="A32" s="212">
        <v>116</v>
      </c>
      <c r="B32" s="212" t="s">
        <v>514</v>
      </c>
      <c r="C32" s="214" t="s">
        <v>515</v>
      </c>
    </row>
    <row r="33" spans="1:3" s="209" customFormat="1" ht="50.25" customHeight="1">
      <c r="A33" s="212">
        <v>116</v>
      </c>
      <c r="B33" s="212" t="s">
        <v>516</v>
      </c>
      <c r="C33" s="220" t="s">
        <v>517</v>
      </c>
    </row>
    <row r="34" spans="1:3" s="209" customFormat="1" ht="27.75" customHeight="1">
      <c r="A34" s="212">
        <v>116</v>
      </c>
      <c r="B34" s="212" t="s">
        <v>518</v>
      </c>
      <c r="C34" s="214" t="s">
        <v>519</v>
      </c>
    </row>
    <row r="35" spans="1:3" s="209" customFormat="1" ht="30" customHeight="1">
      <c r="A35" s="212">
        <v>116</v>
      </c>
      <c r="B35" s="212" t="s">
        <v>520</v>
      </c>
      <c r="C35" s="214" t="s">
        <v>521</v>
      </c>
    </row>
    <row r="36" spans="1:3" s="209" customFormat="1" ht="25.5">
      <c r="A36" s="212">
        <v>116</v>
      </c>
      <c r="B36" s="212" t="s">
        <v>522</v>
      </c>
      <c r="C36" s="213" t="s">
        <v>523</v>
      </c>
    </row>
    <row r="37" spans="1:3" ht="27.75" customHeight="1">
      <c r="A37" s="212">
        <v>116</v>
      </c>
      <c r="B37" s="216" t="s">
        <v>411</v>
      </c>
      <c r="C37" s="213" t="s">
        <v>410</v>
      </c>
    </row>
    <row r="38" spans="1:3" ht="25.5" customHeight="1">
      <c r="A38" s="212">
        <v>116</v>
      </c>
      <c r="B38" s="217" t="s">
        <v>452</v>
      </c>
      <c r="C38" s="218" t="s">
        <v>453</v>
      </c>
    </row>
    <row r="39" spans="1:3" ht="12.75">
      <c r="A39" s="212">
        <v>116</v>
      </c>
      <c r="B39" s="212" t="s">
        <v>524</v>
      </c>
      <c r="C39" s="214" t="s">
        <v>525</v>
      </c>
    </row>
    <row r="40" spans="1:3" ht="12.75">
      <c r="A40" s="212">
        <v>116</v>
      </c>
      <c r="B40" s="212" t="s">
        <v>526</v>
      </c>
      <c r="C40" s="214" t="s">
        <v>455</v>
      </c>
    </row>
    <row r="41" spans="1:3" ht="24" customHeight="1">
      <c r="A41" s="212">
        <v>116</v>
      </c>
      <c r="B41" s="212" t="s">
        <v>527</v>
      </c>
      <c r="C41" s="214" t="s">
        <v>528</v>
      </c>
    </row>
    <row r="42" spans="1:3" ht="12.75">
      <c r="A42" s="212">
        <v>116</v>
      </c>
      <c r="B42" s="212" t="s">
        <v>529</v>
      </c>
      <c r="C42" s="214" t="s">
        <v>457</v>
      </c>
    </row>
    <row r="43" spans="1:3" ht="15.75" customHeight="1">
      <c r="A43" s="212">
        <v>116</v>
      </c>
      <c r="B43" s="212" t="s">
        <v>530</v>
      </c>
      <c r="C43" s="214" t="s">
        <v>531</v>
      </c>
    </row>
    <row r="44" spans="1:3" ht="13.5" customHeight="1">
      <c r="A44" s="212">
        <v>116</v>
      </c>
      <c r="B44" s="212" t="s">
        <v>532</v>
      </c>
      <c r="C44" s="213" t="s">
        <v>533</v>
      </c>
    </row>
    <row r="45" spans="1:3" ht="13.5" customHeight="1">
      <c r="A45" s="212">
        <v>116</v>
      </c>
      <c r="B45" s="212" t="s">
        <v>534</v>
      </c>
      <c r="C45" s="213" t="s">
        <v>535</v>
      </c>
    </row>
    <row r="46" spans="1:3" ht="26.25" customHeight="1">
      <c r="A46" s="212">
        <v>116</v>
      </c>
      <c r="B46" s="212" t="s">
        <v>536</v>
      </c>
      <c r="C46" s="214" t="s">
        <v>537</v>
      </c>
    </row>
    <row r="47" spans="1:3" ht="39" customHeight="1">
      <c r="A47" s="212">
        <v>116</v>
      </c>
      <c r="B47" s="212" t="s">
        <v>538</v>
      </c>
      <c r="C47" s="214" t="s">
        <v>539</v>
      </c>
    </row>
    <row r="48" spans="1:3" ht="17.25" customHeight="1">
      <c r="A48" s="212">
        <v>116</v>
      </c>
      <c r="B48" s="212" t="s">
        <v>540</v>
      </c>
      <c r="C48" s="214" t="s">
        <v>541</v>
      </c>
    </row>
    <row r="49" spans="1:3" ht="27" customHeight="1">
      <c r="A49" s="212">
        <v>116</v>
      </c>
      <c r="B49" s="212" t="s">
        <v>542</v>
      </c>
      <c r="C49" s="214" t="s">
        <v>543</v>
      </c>
    </row>
    <row r="50" spans="1:3" ht="27" customHeight="1">
      <c r="A50" s="212">
        <v>116</v>
      </c>
      <c r="B50" s="212" t="s">
        <v>544</v>
      </c>
      <c r="C50" s="214" t="s">
        <v>545</v>
      </c>
    </row>
    <row r="51" spans="1:3" ht="26.25" customHeight="1">
      <c r="A51" s="212">
        <v>116</v>
      </c>
      <c r="B51" s="212" t="s">
        <v>546</v>
      </c>
      <c r="C51" s="214" t="s">
        <v>547</v>
      </c>
    </row>
    <row r="52" spans="1:3" ht="51" customHeight="1">
      <c r="A52" s="212">
        <v>116</v>
      </c>
      <c r="B52" s="212" t="s">
        <v>548</v>
      </c>
      <c r="C52" s="220" t="s">
        <v>549</v>
      </c>
    </row>
    <row r="53" spans="1:3" ht="42.75" customHeight="1">
      <c r="A53" s="212">
        <v>116</v>
      </c>
      <c r="B53" s="212" t="s">
        <v>550</v>
      </c>
      <c r="C53" s="214" t="s">
        <v>551</v>
      </c>
    </row>
    <row r="54" spans="1:3" ht="42.75" customHeight="1">
      <c r="A54" s="212">
        <v>116</v>
      </c>
      <c r="B54" s="212" t="s">
        <v>552</v>
      </c>
      <c r="C54" s="214" t="s">
        <v>553</v>
      </c>
    </row>
    <row r="55" spans="1:3" ht="40.5" customHeight="1">
      <c r="A55" s="212">
        <v>116</v>
      </c>
      <c r="B55" s="212" t="s">
        <v>554</v>
      </c>
      <c r="C55" s="214" t="s">
        <v>555</v>
      </c>
    </row>
    <row r="56" spans="1:3" ht="27.75" customHeight="1">
      <c r="A56" s="212">
        <v>116</v>
      </c>
      <c r="B56" s="212" t="s">
        <v>556</v>
      </c>
      <c r="C56" s="214" t="s">
        <v>557</v>
      </c>
    </row>
    <row r="57" spans="1:3" ht="25.5" customHeight="1">
      <c r="A57" s="212">
        <v>116</v>
      </c>
      <c r="B57" s="212" t="s">
        <v>558</v>
      </c>
      <c r="C57" s="214" t="s">
        <v>559</v>
      </c>
    </row>
    <row r="58" spans="1:3" ht="18" customHeight="1">
      <c r="A58" s="212">
        <v>116</v>
      </c>
      <c r="B58" s="212" t="s">
        <v>560</v>
      </c>
      <c r="C58" s="214" t="s">
        <v>561</v>
      </c>
    </row>
    <row r="59" spans="1:3" ht="39" customHeight="1">
      <c r="A59" s="212">
        <v>116</v>
      </c>
      <c r="B59" s="212" t="s">
        <v>102</v>
      </c>
      <c r="C59" s="214" t="s">
        <v>103</v>
      </c>
    </row>
    <row r="60" spans="1:3" ht="18.75" customHeight="1">
      <c r="A60" s="212">
        <v>116</v>
      </c>
      <c r="B60" s="212" t="s">
        <v>562</v>
      </c>
      <c r="C60" s="214" t="s">
        <v>563</v>
      </c>
    </row>
    <row r="61" spans="1:3" ht="28.5" customHeight="1">
      <c r="A61" s="212">
        <v>116</v>
      </c>
      <c r="B61" s="212" t="s">
        <v>564</v>
      </c>
      <c r="C61" s="214" t="s">
        <v>565</v>
      </c>
    </row>
    <row r="62" spans="1:3" ht="15.75" customHeight="1">
      <c r="A62" s="212">
        <v>116</v>
      </c>
      <c r="B62" s="212" t="s">
        <v>566</v>
      </c>
      <c r="C62" s="214" t="s">
        <v>567</v>
      </c>
    </row>
    <row r="63" spans="1:3" ht="28.5" customHeight="1">
      <c r="A63" s="212">
        <v>116</v>
      </c>
      <c r="B63" s="212" t="s">
        <v>568</v>
      </c>
      <c r="C63" s="213" t="s">
        <v>569</v>
      </c>
    </row>
    <row r="64" spans="1:3" ht="16.5" customHeight="1">
      <c r="A64" s="212">
        <v>116</v>
      </c>
      <c r="B64" s="212" t="s">
        <v>570</v>
      </c>
      <c r="C64" s="214" t="s">
        <v>571</v>
      </c>
    </row>
    <row r="65" spans="1:3" ht="15" customHeight="1">
      <c r="A65" s="212">
        <v>116</v>
      </c>
      <c r="B65" s="212" t="s">
        <v>572</v>
      </c>
      <c r="C65" s="214" t="s">
        <v>573</v>
      </c>
    </row>
    <row r="66" spans="1:3" ht="15" customHeight="1">
      <c r="A66" s="212">
        <v>116</v>
      </c>
      <c r="B66" s="212" t="s">
        <v>574</v>
      </c>
      <c r="C66" s="214" t="s">
        <v>575</v>
      </c>
    </row>
    <row r="67" spans="1:3" ht="15.75" customHeight="1">
      <c r="A67" s="212">
        <v>116</v>
      </c>
      <c r="B67" s="212" t="s">
        <v>576</v>
      </c>
      <c r="C67" s="214" t="s">
        <v>577</v>
      </c>
    </row>
    <row r="68" spans="1:3" s="209" customFormat="1" ht="25.5" customHeight="1">
      <c r="A68" s="212">
        <v>116</v>
      </c>
      <c r="B68" s="212" t="s">
        <v>52</v>
      </c>
      <c r="C68" s="214" t="s">
        <v>53</v>
      </c>
    </row>
    <row r="69" spans="1:3" ht="12.75">
      <c r="A69" s="264"/>
      <c r="B69" s="265"/>
      <c r="C69" s="266"/>
    </row>
    <row r="70" spans="1:3" ht="12.75">
      <c r="A70" s="267"/>
      <c r="B70" s="221"/>
      <c r="C70" s="268"/>
    </row>
    <row r="71" spans="1:3" ht="12.75">
      <c r="A71" s="267"/>
      <c r="B71" s="221"/>
      <c r="C71" s="268"/>
    </row>
    <row r="72" spans="1:3" ht="13.5">
      <c r="A72" s="267"/>
      <c r="B72" s="269"/>
      <c r="C72" s="270"/>
    </row>
    <row r="73" spans="1:3" ht="12.75">
      <c r="A73" s="267"/>
      <c r="B73" s="221"/>
      <c r="C73" s="268"/>
    </row>
    <row r="74" spans="1:3" ht="12.75">
      <c r="A74" s="267"/>
      <c r="B74" s="221"/>
      <c r="C74" s="263"/>
    </row>
    <row r="75" spans="1:3" ht="12.75">
      <c r="A75" s="267"/>
      <c r="B75" s="221"/>
      <c r="C75" s="263"/>
    </row>
    <row r="76" spans="1:3" ht="12.75">
      <c r="A76" s="267"/>
      <c r="B76" s="221"/>
      <c r="C76" s="263"/>
    </row>
    <row r="77" spans="1:3" ht="12.75">
      <c r="A77" s="267"/>
      <c r="B77" s="221"/>
      <c r="C77" s="263"/>
    </row>
    <row r="78" spans="1:3" ht="12.75">
      <c r="A78" s="267"/>
      <c r="B78" s="221"/>
      <c r="C78" s="268"/>
    </row>
    <row r="79" spans="1:3" ht="12.75">
      <c r="A79" s="267"/>
      <c r="B79" s="221"/>
      <c r="C79" s="263"/>
    </row>
    <row r="80" spans="1:3" ht="41.25" customHeight="1">
      <c r="A80" s="267"/>
      <c r="B80" s="221"/>
      <c r="C80" s="263"/>
    </row>
    <row r="81" spans="1:3" ht="13.5" customHeight="1">
      <c r="A81" s="267"/>
      <c r="B81" s="221"/>
      <c r="C81" s="263"/>
    </row>
    <row r="82" spans="1:3" s="209" customFormat="1" ht="27" customHeight="1">
      <c r="A82" s="221"/>
      <c r="B82" s="221"/>
      <c r="C82" s="263"/>
    </row>
    <row r="83" spans="1:3" s="209" customFormat="1" ht="12.75">
      <c r="A83" s="264"/>
      <c r="B83" s="265"/>
      <c r="C83" s="266"/>
    </row>
    <row r="84" spans="1:3" ht="39" customHeight="1">
      <c r="A84" s="271"/>
      <c r="B84" s="271"/>
      <c r="C84" s="272"/>
    </row>
    <row r="85" spans="1:3" ht="54" customHeight="1">
      <c r="A85" s="271"/>
      <c r="B85" s="271"/>
      <c r="C85" s="272"/>
    </row>
    <row r="86" spans="1:3" ht="12.75">
      <c r="A86" s="273"/>
      <c r="B86" s="271"/>
      <c r="C86" s="263"/>
    </row>
    <row r="87" spans="1:3" ht="12.75">
      <c r="A87" s="273"/>
      <c r="B87" s="271"/>
      <c r="C87" s="263"/>
    </row>
    <row r="88" spans="1:4" ht="12.75">
      <c r="A88" s="273"/>
      <c r="B88" s="271"/>
      <c r="C88" s="263"/>
      <c r="D88" s="219"/>
    </row>
    <row r="89" spans="1:3" ht="53.25" customHeight="1">
      <c r="A89" s="267"/>
      <c r="B89" s="221"/>
      <c r="C89" s="272"/>
    </row>
    <row r="90" spans="1:3" ht="53.25" customHeight="1">
      <c r="A90" s="267"/>
      <c r="B90" s="221"/>
      <c r="C90" s="274"/>
    </row>
    <row r="91" spans="1:3" ht="56.25" customHeight="1">
      <c r="A91" s="267"/>
      <c r="B91" s="221"/>
      <c r="C91" s="263"/>
    </row>
    <row r="92" spans="1:3" ht="68.25" customHeight="1">
      <c r="A92" s="267"/>
      <c r="B92" s="221"/>
      <c r="C92" s="274"/>
    </row>
    <row r="93" spans="1:3" ht="38.25" customHeight="1">
      <c r="A93" s="267"/>
      <c r="B93" s="221"/>
      <c r="C93" s="263"/>
    </row>
    <row r="94" spans="1:3" ht="38.25" customHeight="1">
      <c r="A94" s="267"/>
      <c r="B94" s="221"/>
      <c r="C94" s="272"/>
    </row>
    <row r="95" spans="1:3" ht="38.25" customHeight="1">
      <c r="A95" s="267"/>
      <c r="B95" s="221"/>
      <c r="C95" s="272"/>
    </row>
    <row r="96" spans="1:3" ht="13.5" customHeight="1">
      <c r="A96" s="267"/>
      <c r="B96" s="221"/>
      <c r="C96" s="268"/>
    </row>
    <row r="97" spans="1:3" ht="15.75" customHeight="1">
      <c r="A97" s="267"/>
      <c r="B97" s="221"/>
      <c r="C97" s="268"/>
    </row>
    <row r="98" spans="1:3" ht="42.75" customHeight="1">
      <c r="A98" s="267"/>
      <c r="B98" s="221"/>
      <c r="C98" s="272"/>
    </row>
    <row r="99" spans="1:3" ht="12.75">
      <c r="A99" s="264"/>
      <c r="B99" s="221"/>
      <c r="C99" s="266"/>
    </row>
    <row r="100" spans="1:3" ht="41.25" customHeight="1">
      <c r="A100" s="221"/>
      <c r="B100" s="221"/>
      <c r="C100" s="263"/>
    </row>
    <row r="101" spans="1:3" ht="54" customHeight="1">
      <c r="A101" s="221"/>
      <c r="B101" s="221"/>
      <c r="C101" s="263"/>
    </row>
    <row r="102" spans="1:3" ht="12.75">
      <c r="A102" s="267"/>
      <c r="B102" s="221"/>
      <c r="C102" s="268"/>
    </row>
    <row r="103" spans="1:3" ht="12.75">
      <c r="A103" s="267"/>
      <c r="B103" s="221"/>
      <c r="C103" s="263"/>
    </row>
    <row r="104" spans="1:3" s="209" customFormat="1" ht="12.75">
      <c r="A104" s="264"/>
      <c r="B104" s="265"/>
      <c r="C104" s="275"/>
    </row>
    <row r="105" spans="1:3" s="209" customFormat="1" ht="12.75">
      <c r="A105" s="267"/>
      <c r="B105" s="221"/>
      <c r="C105" s="263"/>
    </row>
    <row r="106" spans="1:3" s="209" customFormat="1" ht="12.75">
      <c r="A106" s="264"/>
      <c r="B106" s="265"/>
      <c r="C106" s="275"/>
    </row>
    <row r="107" spans="1:3" ht="27" customHeight="1">
      <c r="A107" s="267"/>
      <c r="B107" s="221"/>
      <c r="C107" s="263"/>
    </row>
    <row r="108" spans="1:3" ht="12.75">
      <c r="A108" s="267"/>
      <c r="B108" s="221"/>
      <c r="C108" s="268"/>
    </row>
    <row r="109" spans="1:3" ht="12.75">
      <c r="A109" s="267"/>
      <c r="B109" s="221"/>
      <c r="C109" s="268"/>
    </row>
    <row r="110" spans="1:3" ht="12.75">
      <c r="A110" s="267"/>
      <c r="B110" s="221"/>
      <c r="C110" s="263"/>
    </row>
    <row r="111" spans="1:3" ht="12.75">
      <c r="A111" s="267"/>
      <c r="B111" s="221"/>
      <c r="C111" s="263"/>
    </row>
    <row r="112" spans="1:3" ht="41.25" customHeight="1">
      <c r="A112" s="267"/>
      <c r="B112" s="221"/>
      <c r="C112" s="263"/>
    </row>
    <row r="113" spans="1:3" ht="12.75">
      <c r="A113" s="267"/>
      <c r="B113" s="221"/>
      <c r="C113" s="268"/>
    </row>
    <row r="114" spans="1:3" s="215" customFormat="1" ht="13.5" customHeight="1">
      <c r="A114" s="267"/>
      <c r="B114" s="221"/>
      <c r="C114" s="263"/>
    </row>
    <row r="115" spans="1:3" s="209" customFormat="1" ht="25.5" customHeight="1">
      <c r="A115" s="221"/>
      <c r="B115" s="221"/>
      <c r="C115" s="263"/>
    </row>
    <row r="116" spans="1:3" s="209" customFormat="1" ht="12.75">
      <c r="A116" s="264"/>
      <c r="B116" s="265"/>
      <c r="C116" s="266"/>
    </row>
    <row r="117" spans="1:3" ht="15.75" customHeight="1">
      <c r="A117" s="273"/>
      <c r="B117" s="221"/>
      <c r="C117" s="263"/>
    </row>
    <row r="118" spans="1:3" ht="12.75">
      <c r="A118" s="267"/>
      <c r="B118" s="221"/>
      <c r="C118" s="268"/>
    </row>
    <row r="119" spans="1:3" ht="12.75">
      <c r="A119" s="267"/>
      <c r="B119" s="221"/>
      <c r="C119" s="268"/>
    </row>
    <row r="120" spans="1:3" ht="27" customHeight="1">
      <c r="A120" s="221"/>
      <c r="B120" s="221"/>
      <c r="C120" s="263"/>
    </row>
    <row r="121" spans="1:3" ht="12.75">
      <c r="A121" s="267"/>
      <c r="B121" s="221"/>
      <c r="C121" s="263"/>
    </row>
    <row r="122" spans="1:3" ht="12.75">
      <c r="A122" s="267"/>
      <c r="B122" s="221"/>
      <c r="C122" s="263"/>
    </row>
    <row r="123" spans="1:3" ht="12.75">
      <c r="A123" s="267"/>
      <c r="B123" s="221"/>
      <c r="C123" s="268"/>
    </row>
    <row r="124" spans="1:3" ht="12.75">
      <c r="A124" s="267"/>
      <c r="B124" s="221"/>
      <c r="C124" s="263"/>
    </row>
    <row r="125" spans="1:3" ht="12.75">
      <c r="A125" s="267"/>
      <c r="B125" s="221"/>
      <c r="C125" s="263"/>
    </row>
    <row r="126" spans="1:3" ht="12.75">
      <c r="A126" s="267"/>
      <c r="B126" s="221"/>
      <c r="C126" s="263"/>
    </row>
    <row r="127" spans="1:3" ht="13.5" customHeight="1">
      <c r="A127" s="267"/>
      <c r="B127" s="221"/>
      <c r="C127" s="263"/>
    </row>
    <row r="128" spans="1:3" s="209" customFormat="1" ht="25.5" customHeight="1">
      <c r="A128" s="221"/>
      <c r="B128" s="221"/>
      <c r="C128" s="263"/>
    </row>
    <row r="129" spans="1:3" s="209" customFormat="1" ht="36" customHeight="1">
      <c r="A129" s="265"/>
      <c r="B129" s="265"/>
      <c r="C129" s="275"/>
    </row>
    <row r="130" spans="1:3" ht="12.75">
      <c r="A130" s="267"/>
      <c r="B130" s="221"/>
      <c r="C130" s="263"/>
    </row>
    <row r="131" spans="1:3" s="209" customFormat="1" ht="12" customHeight="1">
      <c r="A131" s="265"/>
      <c r="B131" s="265"/>
      <c r="C131" s="275"/>
    </row>
    <row r="132" spans="1:3" ht="27" customHeight="1">
      <c r="A132" s="267"/>
      <c r="B132" s="221"/>
      <c r="C132" s="263"/>
    </row>
    <row r="133" spans="1:3" ht="12.75">
      <c r="A133" s="267"/>
      <c r="B133" s="221"/>
      <c r="C133" s="268"/>
    </row>
    <row r="134" spans="1:3" ht="12.75">
      <c r="A134" s="267"/>
      <c r="B134" s="221"/>
      <c r="C134" s="268"/>
    </row>
    <row r="135" spans="1:3" ht="27.75" customHeight="1">
      <c r="A135" s="267"/>
      <c r="B135" s="221"/>
      <c r="C135" s="263"/>
    </row>
    <row r="136" spans="1:3" ht="27" customHeight="1">
      <c r="A136" s="221"/>
      <c r="B136" s="221"/>
      <c r="C136" s="263"/>
    </row>
    <row r="137" spans="1:3" ht="27" customHeight="1">
      <c r="A137" s="221"/>
      <c r="B137" s="221"/>
      <c r="C137" s="263"/>
    </row>
    <row r="138" spans="1:3" ht="27" customHeight="1">
      <c r="A138" s="221"/>
      <c r="B138" s="221"/>
      <c r="C138" s="276"/>
    </row>
    <row r="139" spans="1:3" ht="27" customHeight="1">
      <c r="A139" s="221"/>
      <c r="B139" s="221"/>
      <c r="C139" s="276"/>
    </row>
    <row r="140" spans="1:3" ht="27" customHeight="1">
      <c r="A140" s="267"/>
      <c r="B140" s="221"/>
      <c r="C140" s="277"/>
    </row>
    <row r="141" spans="1:3" ht="12.75">
      <c r="A141" s="267"/>
      <c r="B141" s="221"/>
      <c r="C141" s="263"/>
    </row>
    <row r="142" spans="1:3" ht="27.75" customHeight="1">
      <c r="A142" s="267"/>
      <c r="B142" s="221"/>
      <c r="C142" s="263"/>
    </row>
    <row r="143" spans="1:3" ht="12.75">
      <c r="A143" s="267"/>
      <c r="B143" s="221"/>
      <c r="C143" s="263"/>
    </row>
    <row r="144" spans="1:3" ht="12.75">
      <c r="A144" s="267"/>
      <c r="B144" s="221"/>
      <c r="C144" s="268"/>
    </row>
    <row r="145" spans="1:3" ht="12.75">
      <c r="A145" s="267"/>
      <c r="B145" s="221"/>
      <c r="C145" s="263"/>
    </row>
    <row r="146" spans="1:3" ht="12.75">
      <c r="A146" s="267"/>
      <c r="B146" s="221"/>
      <c r="C146" s="263"/>
    </row>
    <row r="147" spans="1:3" ht="12.75">
      <c r="A147" s="267"/>
      <c r="B147" s="221"/>
      <c r="C147" s="263"/>
    </row>
    <row r="148" spans="1:3" s="215" customFormat="1" ht="13.5" customHeight="1">
      <c r="A148" s="267"/>
      <c r="B148" s="221"/>
      <c r="C148" s="263"/>
    </row>
    <row r="149" spans="1:3" s="209" customFormat="1" ht="25.5" customHeight="1">
      <c r="A149" s="221"/>
      <c r="B149" s="221"/>
      <c r="C149" s="263"/>
    </row>
    <row r="150" spans="1:3" s="209" customFormat="1" ht="42" customHeight="1">
      <c r="A150" s="264"/>
      <c r="B150" s="265"/>
      <c r="C150" s="275"/>
    </row>
    <row r="151" spans="1:3" ht="43.5" customHeight="1">
      <c r="A151" s="221"/>
      <c r="B151" s="221"/>
      <c r="C151" s="263"/>
    </row>
    <row r="152" spans="1:3" ht="42" customHeight="1">
      <c r="A152" s="278"/>
      <c r="B152" s="221"/>
      <c r="C152" s="272"/>
    </row>
    <row r="153" spans="1:4" ht="42" customHeight="1">
      <c r="A153" s="221"/>
      <c r="B153" s="221"/>
      <c r="C153" s="263"/>
      <c r="D153" s="219"/>
    </row>
    <row r="154" spans="1:3" ht="40.5" customHeight="1">
      <c r="A154" s="221"/>
      <c r="B154" s="221"/>
      <c r="C154" s="263"/>
    </row>
    <row r="155" spans="1:3" ht="27.75" customHeight="1">
      <c r="A155" s="221"/>
      <c r="B155" s="221"/>
      <c r="C155" s="263"/>
    </row>
    <row r="156" spans="1:3" ht="12.75">
      <c r="A156" s="221"/>
      <c r="B156" s="221"/>
      <c r="C156" s="268"/>
    </row>
  </sheetData>
  <sheetProtection/>
  <mergeCells count="4">
    <mergeCell ref="A8:C8"/>
    <mergeCell ref="A9:C9"/>
    <mergeCell ref="A11:B11"/>
    <mergeCell ref="C11:C12"/>
  </mergeCells>
  <printOptions/>
  <pageMargins left="0.7086614173228347" right="0.24" top="0.35" bottom="0.47" header="0.31496062992125984" footer="0.44"/>
  <pageSetup fitToHeight="4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2"/>
  <sheetViews>
    <sheetView zoomScale="93" zoomScaleNormal="93" workbookViewId="0" topLeftCell="A1">
      <selection activeCell="D5" sqref="D5"/>
    </sheetView>
  </sheetViews>
  <sheetFormatPr defaultColWidth="15.00390625" defaultRowHeight="15"/>
  <cols>
    <col min="1" max="1" width="70.421875" style="56" customWidth="1"/>
    <col min="2" max="2" width="15.00390625" style="56" customWidth="1"/>
    <col min="3" max="3" width="18.28125" style="56" customWidth="1"/>
    <col min="4" max="4" width="24.00390625" style="280" customWidth="1"/>
    <col min="5" max="5" width="15.00390625" style="56" customWidth="1"/>
    <col min="6" max="248" width="10.00390625" style="56" customWidth="1"/>
    <col min="249" max="249" width="70.421875" style="56" customWidth="1"/>
    <col min="250" max="16384" width="15.00390625" style="56" customWidth="1"/>
  </cols>
  <sheetData>
    <row r="1" ht="12.75">
      <c r="D1" s="279" t="s">
        <v>261</v>
      </c>
    </row>
    <row r="2" ht="12.75">
      <c r="D2" s="279" t="s">
        <v>260</v>
      </c>
    </row>
    <row r="3" ht="12.75">
      <c r="D3" s="279" t="s">
        <v>412</v>
      </c>
    </row>
    <row r="4" ht="12.75">
      <c r="D4" s="279" t="s">
        <v>200</v>
      </c>
    </row>
    <row r="5" ht="12.75">
      <c r="D5" s="279" t="s">
        <v>402</v>
      </c>
    </row>
    <row r="7" spans="1:4" ht="58.5" customHeight="1">
      <c r="A7" s="499" t="s">
        <v>164</v>
      </c>
      <c r="B7" s="499"/>
      <c r="C7" s="499"/>
      <c r="D7" s="499"/>
    </row>
    <row r="8" spans="1:3" ht="17.25">
      <c r="A8" s="59"/>
      <c r="B8" s="59"/>
      <c r="C8" s="59"/>
    </row>
    <row r="9" spans="1:4" ht="18" thickBot="1">
      <c r="A9" s="60"/>
      <c r="B9" s="60"/>
      <c r="C9" s="60"/>
      <c r="D9" s="281"/>
    </row>
    <row r="10" spans="1:4" ht="24" customHeight="1" thickBot="1">
      <c r="A10" s="497" t="s">
        <v>376</v>
      </c>
      <c r="B10" s="493" t="s">
        <v>362</v>
      </c>
      <c r="C10" s="494"/>
      <c r="D10" s="491" t="s">
        <v>377</v>
      </c>
    </row>
    <row r="11" spans="1:4" ht="15.75" customHeight="1" thickBot="1">
      <c r="A11" s="498"/>
      <c r="B11" s="70" t="s">
        <v>363</v>
      </c>
      <c r="C11" s="71" t="s">
        <v>364</v>
      </c>
      <c r="D11" s="492"/>
    </row>
    <row r="12" spans="1:5" ht="15" thickBot="1">
      <c r="A12" s="138" t="s">
        <v>292</v>
      </c>
      <c r="B12" s="139" t="s">
        <v>291</v>
      </c>
      <c r="C12" s="140"/>
      <c r="D12" s="282">
        <f>D13+D14+D15+D16+D17</f>
        <v>26246.237</v>
      </c>
      <c r="E12" s="366"/>
    </row>
    <row r="13" spans="1:4" ht="45.75" customHeight="1">
      <c r="A13" s="137" t="s">
        <v>248</v>
      </c>
      <c r="B13" s="133"/>
      <c r="C13" s="136" t="s">
        <v>247</v>
      </c>
      <c r="D13" s="283">
        <f>'Пр.7 Р.П. ЦС. ВР'!E12</f>
        <v>100</v>
      </c>
    </row>
    <row r="14" spans="1:4" ht="44.25" customHeight="1">
      <c r="A14" s="137" t="s">
        <v>378</v>
      </c>
      <c r="B14" s="133"/>
      <c r="C14" s="136" t="s">
        <v>238</v>
      </c>
      <c r="D14" s="283">
        <f>'Пр.7 Р.П. ЦС. ВР'!E17</f>
        <v>17121.187</v>
      </c>
    </row>
    <row r="15" spans="1:4" ht="13.5">
      <c r="A15" s="130" t="s">
        <v>463</v>
      </c>
      <c r="B15" s="135"/>
      <c r="C15" s="136" t="s">
        <v>467</v>
      </c>
      <c r="D15" s="283">
        <f>'Пр.7 Р.П. ЦС. ВР'!E38</f>
        <v>0</v>
      </c>
    </row>
    <row r="16" spans="1:4" ht="13.5">
      <c r="A16" s="132" t="s">
        <v>295</v>
      </c>
      <c r="B16" s="133"/>
      <c r="C16" s="134" t="s">
        <v>286</v>
      </c>
      <c r="D16" s="283">
        <f>'Пр.7 Р.П. ЦС. ВР'!E43</f>
        <v>400</v>
      </c>
    </row>
    <row r="17" spans="1:4" ht="14.25" thickBot="1">
      <c r="A17" s="65" t="s">
        <v>246</v>
      </c>
      <c r="B17" s="61"/>
      <c r="C17" s="62" t="s">
        <v>244</v>
      </c>
      <c r="D17" s="284">
        <f>'Пр.7 Р.П. ЦС. ВР'!E48</f>
        <v>8625.05</v>
      </c>
    </row>
    <row r="18" spans="1:5" ht="27.75" customHeight="1" thickBot="1">
      <c r="A18" s="141" t="s">
        <v>621</v>
      </c>
      <c r="B18" s="139" t="s">
        <v>464</v>
      </c>
      <c r="C18" s="140"/>
      <c r="D18" s="285">
        <f>D19</f>
        <v>499.70477999999997</v>
      </c>
      <c r="E18" s="366"/>
    </row>
    <row r="19" spans="1:4" ht="20.25" customHeight="1" thickBot="1">
      <c r="A19" s="130" t="s">
        <v>465</v>
      </c>
      <c r="B19" s="131"/>
      <c r="C19" s="134" t="s">
        <v>466</v>
      </c>
      <c r="D19" s="283">
        <f>'Пр.7 Р.П. ЦС. ВР'!E67</f>
        <v>499.70477999999997</v>
      </c>
    </row>
    <row r="20" spans="1:5" ht="29.25" customHeight="1" thickBot="1">
      <c r="A20" s="141" t="s">
        <v>297</v>
      </c>
      <c r="B20" s="139" t="s">
        <v>296</v>
      </c>
      <c r="C20" s="140"/>
      <c r="D20" s="285">
        <f>D21+D23+D22</f>
        <v>845.62</v>
      </c>
      <c r="E20" s="366"/>
    </row>
    <row r="21" spans="1:4" ht="30.75" customHeight="1">
      <c r="A21" s="130" t="s">
        <v>298</v>
      </c>
      <c r="B21" s="131"/>
      <c r="C21" s="134" t="s">
        <v>277</v>
      </c>
      <c r="D21" s="283">
        <f>'Пр.7 Р.П. ЦС. ВР'!E75</f>
        <v>410.62</v>
      </c>
    </row>
    <row r="22" spans="1:4" ht="30.75" customHeight="1">
      <c r="A22" s="130" t="s">
        <v>360</v>
      </c>
      <c r="B22" s="131"/>
      <c r="C22" s="134" t="s">
        <v>361</v>
      </c>
      <c r="D22" s="283">
        <f>'Пр.7 Р.П. ЦС. ВР'!E80</f>
        <v>435</v>
      </c>
    </row>
    <row r="23" spans="1:4" ht="30.75" customHeight="1" thickBot="1">
      <c r="A23" s="64" t="s">
        <v>358</v>
      </c>
      <c r="B23" s="66"/>
      <c r="C23" s="62" t="s">
        <v>359</v>
      </c>
      <c r="D23" s="284">
        <f>'Пр.7 Р.П. ЦС. ВР'!E85</f>
        <v>0</v>
      </c>
    </row>
    <row r="24" spans="1:5" ht="21.75" customHeight="1" thickBot="1">
      <c r="A24" s="142" t="s">
        <v>300</v>
      </c>
      <c r="B24" s="139" t="s">
        <v>299</v>
      </c>
      <c r="C24" s="140"/>
      <c r="D24" s="285">
        <f>D26+D25</f>
        <v>4376.55</v>
      </c>
      <c r="E24" s="366"/>
    </row>
    <row r="25" spans="1:4" ht="13.5">
      <c r="A25" s="129" t="s">
        <v>354</v>
      </c>
      <c r="B25" s="128"/>
      <c r="C25" s="134" t="s">
        <v>355</v>
      </c>
      <c r="D25" s="283">
        <f>'Пр.7 Р.П. ЦС. ВР'!E91</f>
        <v>3581.55</v>
      </c>
    </row>
    <row r="26" spans="1:4" ht="14.25" thickBot="1">
      <c r="A26" s="65" t="s">
        <v>235</v>
      </c>
      <c r="B26" s="67"/>
      <c r="C26" s="62" t="s">
        <v>234</v>
      </c>
      <c r="D26" s="284">
        <f>'Пр.7 Р.П. ЦС. ВР'!E106</f>
        <v>795</v>
      </c>
    </row>
    <row r="27" spans="1:5" ht="21.75" customHeight="1" thickBot="1">
      <c r="A27" s="142" t="s">
        <v>365</v>
      </c>
      <c r="B27" s="139" t="s">
        <v>290</v>
      </c>
      <c r="C27" s="140"/>
      <c r="D27" s="285">
        <f>D29+D30+D28</f>
        <v>28198.755400000002</v>
      </c>
      <c r="E27" s="366"/>
    </row>
    <row r="28" spans="1:4" ht="16.5" customHeight="1">
      <c r="A28" s="129" t="s">
        <v>227</v>
      </c>
      <c r="B28" s="128"/>
      <c r="C28" s="134" t="s">
        <v>226</v>
      </c>
      <c r="D28" s="286">
        <f>'Пр.7 Р.П. ЦС. ВР'!E112</f>
        <v>5509.9918</v>
      </c>
    </row>
    <row r="29" spans="1:4" ht="17.25" customHeight="1">
      <c r="A29" s="129" t="s">
        <v>275</v>
      </c>
      <c r="B29" s="128"/>
      <c r="C29" s="134" t="s">
        <v>274</v>
      </c>
      <c r="D29" s="283">
        <f>'Пр.7 Р.П. ЦС. ВР'!E141</f>
        <v>7153.5936</v>
      </c>
    </row>
    <row r="30" spans="1:4" ht="18" customHeight="1" thickBot="1">
      <c r="A30" s="65" t="s">
        <v>356</v>
      </c>
      <c r="B30" s="67"/>
      <c r="C30" s="62" t="s">
        <v>357</v>
      </c>
      <c r="D30" s="284">
        <f>'Пр.7 Р.П. ЦС. ВР'!E168</f>
        <v>15535.170000000002</v>
      </c>
    </row>
    <row r="31" spans="1:5" ht="20.25" customHeight="1" thickBot="1">
      <c r="A31" s="138" t="s">
        <v>304</v>
      </c>
      <c r="B31" s="139" t="s">
        <v>301</v>
      </c>
      <c r="C31" s="140"/>
      <c r="D31" s="285">
        <f>D32</f>
        <v>13775.1</v>
      </c>
      <c r="E31" s="366"/>
    </row>
    <row r="32" spans="1:4" ht="20.25" customHeight="1" thickBot="1">
      <c r="A32" s="63" t="s">
        <v>220</v>
      </c>
      <c r="B32" s="67"/>
      <c r="C32" s="62" t="s">
        <v>219</v>
      </c>
      <c r="D32" s="284">
        <f>'Пр.7 Р.П. ЦС. ВР'!E203</f>
        <v>13775.1</v>
      </c>
    </row>
    <row r="33" spans="1:5" ht="20.25" customHeight="1" thickBot="1">
      <c r="A33" s="138" t="s">
        <v>293</v>
      </c>
      <c r="B33" s="139" t="s">
        <v>294</v>
      </c>
      <c r="C33" s="140"/>
      <c r="D33" s="285">
        <f>D34+D35</f>
        <v>1296.1</v>
      </c>
      <c r="E33" s="366"/>
    </row>
    <row r="34" spans="1:4" ht="24" customHeight="1">
      <c r="A34" s="297" t="s">
        <v>237</v>
      </c>
      <c r="B34" s="298"/>
      <c r="C34" s="299" t="s">
        <v>288</v>
      </c>
      <c r="D34" s="300">
        <f>'Пр.7 Р.П. ЦС. ВР'!E227</f>
        <v>296.1</v>
      </c>
    </row>
    <row r="35" spans="1:4" ht="19.5" customHeight="1" thickBot="1">
      <c r="A35" s="126" t="s">
        <v>280</v>
      </c>
      <c r="B35" s="127"/>
      <c r="C35" s="68" t="s">
        <v>279</v>
      </c>
      <c r="D35" s="287">
        <f>'Пр.7 Р.П. ЦС. ВР'!E232</f>
        <v>1000</v>
      </c>
    </row>
    <row r="36" spans="1:5" ht="24" customHeight="1" thickBot="1">
      <c r="A36" s="138" t="s">
        <v>305</v>
      </c>
      <c r="B36" s="139" t="s">
        <v>302</v>
      </c>
      <c r="C36" s="143"/>
      <c r="D36" s="282">
        <f>D37</f>
        <v>1600</v>
      </c>
      <c r="E36" s="366"/>
    </row>
    <row r="37" spans="1:4" ht="21" customHeight="1" thickBot="1">
      <c r="A37" s="63" t="s">
        <v>222</v>
      </c>
      <c r="B37" s="67"/>
      <c r="C37" s="62" t="s">
        <v>221</v>
      </c>
      <c r="D37" s="284">
        <f>'Пр.7 Р.П. ЦС. ВР'!E252</f>
        <v>1600</v>
      </c>
    </row>
    <row r="38" spans="1:4" ht="21.75" customHeight="1" thickBot="1">
      <c r="A38" s="138" t="s">
        <v>306</v>
      </c>
      <c r="B38" s="139" t="s">
        <v>303</v>
      </c>
      <c r="C38" s="143"/>
      <c r="D38" s="282">
        <f>D39</f>
        <v>600</v>
      </c>
    </row>
    <row r="39" spans="1:4" ht="19.5" customHeight="1" thickBot="1">
      <c r="A39" s="63" t="s">
        <v>282</v>
      </c>
      <c r="B39" s="67"/>
      <c r="C39" s="62" t="s">
        <v>281</v>
      </c>
      <c r="D39" s="284">
        <f>'Пр.7 Р.П. ЦС. ВР'!E268</f>
        <v>600</v>
      </c>
    </row>
    <row r="40" spans="1:4" ht="26.25" customHeight="1" thickBot="1">
      <c r="A40" s="495" t="s">
        <v>218</v>
      </c>
      <c r="B40" s="496"/>
      <c r="C40" s="496"/>
      <c r="D40" s="399">
        <f>D12+D18+D20+D24+D27+D31+D33+D36+D38</f>
        <v>77438.06718000001</v>
      </c>
    </row>
    <row r="41" spans="2:3" ht="12.75">
      <c r="B41" s="69"/>
      <c r="C41" s="69"/>
    </row>
    <row r="42" ht="12.75">
      <c r="D42" s="400"/>
    </row>
  </sheetData>
  <sheetProtection/>
  <mergeCells count="5">
    <mergeCell ref="A7:D7"/>
    <mergeCell ref="D10:D11"/>
    <mergeCell ref="B10:C10"/>
    <mergeCell ref="A40:C40"/>
    <mergeCell ref="A10:A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3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99"/>
  <sheetViews>
    <sheetView view="pageBreakPreview" zoomScale="75" zoomScaleNormal="97" zoomScaleSheetLayoutView="75" zoomScalePageLayoutView="0" workbookViewId="0" topLeftCell="A1">
      <selection activeCell="D5" sqref="D5"/>
    </sheetView>
  </sheetViews>
  <sheetFormatPr defaultColWidth="8.8515625" defaultRowHeight="15"/>
  <cols>
    <col min="1" max="1" width="96.57421875" style="72" customWidth="1"/>
    <col min="2" max="2" width="12.140625" style="73" customWidth="1"/>
    <col min="3" max="3" width="9.140625" style="73" customWidth="1"/>
    <col min="4" max="4" width="7.421875" style="73" customWidth="1"/>
    <col min="5" max="5" width="17.140625" style="438" customWidth="1"/>
    <col min="6" max="6" width="1.421875" style="370" customWidth="1"/>
    <col min="7" max="7" width="1.57421875" style="72" customWidth="1"/>
    <col min="8" max="16384" width="8.8515625" style="72" customWidth="1"/>
  </cols>
  <sheetData>
    <row r="1" ht="12.75">
      <c r="E1" s="432" t="s">
        <v>261</v>
      </c>
    </row>
    <row r="2" ht="12.75">
      <c r="E2" s="432" t="s">
        <v>260</v>
      </c>
    </row>
    <row r="3" spans="1:6" s="56" customFormat="1" ht="12.75">
      <c r="A3" s="3"/>
      <c r="B3" s="504" t="s">
        <v>412</v>
      </c>
      <c r="C3" s="504"/>
      <c r="D3" s="504"/>
      <c r="E3" s="504"/>
      <c r="F3" s="413"/>
    </row>
    <row r="4" spans="4:5" ht="12.75">
      <c r="D4" s="473" t="s">
        <v>200</v>
      </c>
      <c r="E4" s="473"/>
    </row>
    <row r="5" ht="12.75">
      <c r="E5" s="432" t="s">
        <v>20</v>
      </c>
    </row>
    <row r="6" ht="12.75">
      <c r="E6" s="432"/>
    </row>
    <row r="7" ht="12.75">
      <c r="E7" s="432"/>
    </row>
    <row r="8" spans="1:5" ht="12.75">
      <c r="A8" s="500" t="s">
        <v>165</v>
      </c>
      <c r="B8" s="500"/>
      <c r="C8" s="500"/>
      <c r="D8" s="500"/>
      <c r="E8" s="500"/>
    </row>
    <row r="11" spans="1:6" s="76" customFormat="1" ht="25.5">
      <c r="A11" s="74" t="s">
        <v>259</v>
      </c>
      <c r="B11" s="75" t="s">
        <v>258</v>
      </c>
      <c r="C11" s="75" t="s">
        <v>257</v>
      </c>
      <c r="D11" s="74" t="s">
        <v>256</v>
      </c>
      <c r="E11" s="433" t="s">
        <v>255</v>
      </c>
      <c r="F11" s="414"/>
    </row>
    <row r="12" spans="1:6" s="116" customFormat="1" ht="25.5">
      <c r="A12" s="77" t="s">
        <v>631</v>
      </c>
      <c r="B12" s="74" t="s">
        <v>272</v>
      </c>
      <c r="C12" s="75"/>
      <c r="D12" s="75"/>
      <c r="E12" s="433">
        <f>E13+E17+E21+E33</f>
        <v>6435</v>
      </c>
      <c r="F12" s="415"/>
    </row>
    <row r="13" spans="1:6" s="125" customFormat="1" ht="39">
      <c r="A13" s="165" t="s">
        <v>632</v>
      </c>
      <c r="B13" s="75" t="s">
        <v>633</v>
      </c>
      <c r="C13" s="75"/>
      <c r="D13" s="75"/>
      <c r="E13" s="433">
        <f>E14</f>
        <v>1100</v>
      </c>
      <c r="F13" s="416"/>
    </row>
    <row r="14" spans="1:6" s="83" customFormat="1" ht="39">
      <c r="A14" s="84" t="s">
        <v>60</v>
      </c>
      <c r="B14" s="1" t="s">
        <v>634</v>
      </c>
      <c r="C14" s="1"/>
      <c r="D14" s="82"/>
      <c r="E14" s="431">
        <f>E15</f>
        <v>1100</v>
      </c>
      <c r="F14" s="417"/>
    </row>
    <row r="15" spans="1:6" s="83" customFormat="1" ht="15.75" customHeight="1">
      <c r="A15" s="55" t="s">
        <v>183</v>
      </c>
      <c r="B15" s="1" t="s">
        <v>634</v>
      </c>
      <c r="C15" s="86" t="s">
        <v>187</v>
      </c>
      <c r="D15" s="82"/>
      <c r="E15" s="431">
        <f>E16</f>
        <v>1100</v>
      </c>
      <c r="F15" s="417"/>
    </row>
    <row r="16" spans="1:6" s="83" customFormat="1" ht="12.75">
      <c r="A16" s="291" t="s">
        <v>227</v>
      </c>
      <c r="B16" s="1" t="s">
        <v>634</v>
      </c>
      <c r="C16" s="86" t="s">
        <v>187</v>
      </c>
      <c r="D16" s="82" t="s">
        <v>226</v>
      </c>
      <c r="E16" s="431">
        <f>'Пр.7 Р.П. ЦС. ВР'!E124</f>
        <v>1100</v>
      </c>
      <c r="F16" s="417"/>
    </row>
    <row r="17" spans="1:6" s="83" customFormat="1" ht="51.75">
      <c r="A17" s="79" t="s">
        <v>638</v>
      </c>
      <c r="B17" s="75" t="s">
        <v>276</v>
      </c>
      <c r="C17" s="75"/>
      <c r="D17" s="74"/>
      <c r="E17" s="433">
        <f>E18</f>
        <v>1675</v>
      </c>
      <c r="F17" s="417"/>
    </row>
    <row r="18" spans="1:6" s="83" customFormat="1" ht="64.5">
      <c r="A18" s="81" t="s">
        <v>639</v>
      </c>
      <c r="B18" s="1" t="s">
        <v>640</v>
      </c>
      <c r="C18" s="1"/>
      <c r="D18" s="82"/>
      <c r="E18" s="431">
        <f>E19</f>
        <v>1675</v>
      </c>
      <c r="F18" s="417"/>
    </row>
    <row r="19" spans="1:6" s="83" customFormat="1" ht="12.75">
      <c r="A19" s="85" t="s">
        <v>178</v>
      </c>
      <c r="B19" s="1" t="s">
        <v>640</v>
      </c>
      <c r="C19" s="86" t="s">
        <v>192</v>
      </c>
      <c r="D19" s="82"/>
      <c r="E19" s="431">
        <f>E20</f>
        <v>1675</v>
      </c>
      <c r="F19" s="417"/>
    </row>
    <row r="20" spans="1:6" s="83" customFormat="1" ht="12.75">
      <c r="A20" s="291" t="s">
        <v>275</v>
      </c>
      <c r="B20" s="1" t="s">
        <v>640</v>
      </c>
      <c r="C20" s="86" t="s">
        <v>192</v>
      </c>
      <c r="D20" s="82" t="s">
        <v>274</v>
      </c>
      <c r="E20" s="431">
        <f>'Пр.7 Р.П. ЦС. ВР'!E155</f>
        <v>1675</v>
      </c>
      <c r="F20" s="417"/>
    </row>
    <row r="21" spans="1:6" s="78" customFormat="1" ht="51.75">
      <c r="A21" s="79" t="s">
        <v>0</v>
      </c>
      <c r="B21" s="75" t="s">
        <v>1</v>
      </c>
      <c r="C21" s="75"/>
      <c r="D21" s="74"/>
      <c r="E21" s="433">
        <f>E22+E30+E27</f>
        <v>2160</v>
      </c>
      <c r="F21" s="418"/>
    </row>
    <row r="22" spans="1:6" s="78" customFormat="1" ht="64.5">
      <c r="A22" s="84" t="s">
        <v>143</v>
      </c>
      <c r="B22" s="75" t="s">
        <v>2</v>
      </c>
      <c r="C22" s="75"/>
      <c r="D22" s="74"/>
      <c r="E22" s="433">
        <f>E23+E25</f>
        <v>1690</v>
      </c>
      <c r="F22" s="418"/>
    </row>
    <row r="23" spans="1:6" s="83" customFormat="1" ht="25.5" hidden="1">
      <c r="A23" s="85" t="s">
        <v>236</v>
      </c>
      <c r="B23" s="1" t="s">
        <v>2</v>
      </c>
      <c r="C23" s="1" t="s">
        <v>233</v>
      </c>
      <c r="D23" s="82"/>
      <c r="E23" s="431">
        <f>E24</f>
        <v>0</v>
      </c>
      <c r="F23" s="417"/>
    </row>
    <row r="24" spans="1:6" s="83" customFormat="1" ht="12.75" hidden="1">
      <c r="A24" s="291" t="s">
        <v>275</v>
      </c>
      <c r="B24" s="1" t="s">
        <v>2</v>
      </c>
      <c r="C24" s="1" t="s">
        <v>233</v>
      </c>
      <c r="D24" s="82" t="s">
        <v>274</v>
      </c>
      <c r="E24" s="431">
        <f>'Пр.7 Р.П. ЦС. ВР'!E158</f>
        <v>0</v>
      </c>
      <c r="F24" s="417"/>
    </row>
    <row r="25" spans="1:6" s="83" customFormat="1" ht="12.75">
      <c r="A25" s="85" t="s">
        <v>178</v>
      </c>
      <c r="B25" s="1" t="s">
        <v>2</v>
      </c>
      <c r="C25" s="86" t="s">
        <v>192</v>
      </c>
      <c r="D25" s="82"/>
      <c r="E25" s="431">
        <f>E26</f>
        <v>1690</v>
      </c>
      <c r="F25" s="417"/>
    </row>
    <row r="26" spans="1:6" s="83" customFormat="1" ht="12.75">
      <c r="A26" s="291" t="s">
        <v>275</v>
      </c>
      <c r="B26" s="1" t="s">
        <v>2</v>
      </c>
      <c r="C26" s="86" t="s">
        <v>192</v>
      </c>
      <c r="D26" s="82" t="s">
        <v>274</v>
      </c>
      <c r="E26" s="431">
        <f>'Пр.7 Р.П. ЦС. ВР'!E159</f>
        <v>1690</v>
      </c>
      <c r="F26" s="417"/>
    </row>
    <row r="27" spans="1:6" s="83" customFormat="1" ht="51.75">
      <c r="A27" s="85" t="s">
        <v>195</v>
      </c>
      <c r="B27" s="1" t="s">
        <v>194</v>
      </c>
      <c r="C27" s="86"/>
      <c r="D27" s="82"/>
      <c r="E27" s="431">
        <f>E28</f>
        <v>470</v>
      </c>
      <c r="F27" s="417"/>
    </row>
    <row r="28" spans="1:6" s="83" customFormat="1" ht="12.75">
      <c r="A28" s="85" t="s">
        <v>178</v>
      </c>
      <c r="B28" s="1" t="s">
        <v>194</v>
      </c>
      <c r="C28" s="86" t="s">
        <v>192</v>
      </c>
      <c r="D28" s="82"/>
      <c r="E28" s="431">
        <f>E29</f>
        <v>470</v>
      </c>
      <c r="F28" s="417"/>
    </row>
    <row r="29" spans="1:6" s="83" customFormat="1" ht="12.75">
      <c r="A29" s="291" t="s">
        <v>275</v>
      </c>
      <c r="B29" s="1" t="s">
        <v>194</v>
      </c>
      <c r="C29" s="86" t="s">
        <v>192</v>
      </c>
      <c r="D29" s="82" t="s">
        <v>274</v>
      </c>
      <c r="E29" s="431">
        <f>'Пр.7 Р.П. ЦС. ВР'!E161</f>
        <v>470</v>
      </c>
      <c r="F29" s="417"/>
    </row>
    <row r="30" spans="1:6" s="78" customFormat="1" ht="64.5" hidden="1">
      <c r="A30" s="84" t="s">
        <v>144</v>
      </c>
      <c r="B30" s="75" t="s">
        <v>104</v>
      </c>
      <c r="C30" s="75"/>
      <c r="D30" s="74"/>
      <c r="E30" s="433">
        <f>E31</f>
        <v>0</v>
      </c>
      <c r="F30" s="418"/>
    </row>
    <row r="31" spans="1:6" s="83" customFormat="1" ht="25.5" hidden="1">
      <c r="A31" s="85" t="s">
        <v>236</v>
      </c>
      <c r="B31" s="1" t="s">
        <v>104</v>
      </c>
      <c r="C31" s="1" t="s">
        <v>233</v>
      </c>
      <c r="D31" s="82"/>
      <c r="E31" s="431">
        <f>E32</f>
        <v>0</v>
      </c>
      <c r="F31" s="417"/>
    </row>
    <row r="32" spans="1:6" s="83" customFormat="1" ht="12.75" hidden="1">
      <c r="A32" s="291" t="s">
        <v>275</v>
      </c>
      <c r="B32" s="1" t="s">
        <v>104</v>
      </c>
      <c r="C32" s="1" t="s">
        <v>233</v>
      </c>
      <c r="D32" s="82" t="s">
        <v>274</v>
      </c>
      <c r="E32" s="431">
        <f>'Пр.7 Р.П. ЦС. ВР'!E163</f>
        <v>0</v>
      </c>
      <c r="F32" s="417"/>
    </row>
    <row r="33" spans="1:6" s="125" customFormat="1" ht="39">
      <c r="A33" s="165" t="s">
        <v>39</v>
      </c>
      <c r="B33" s="74" t="s">
        <v>37</v>
      </c>
      <c r="C33" s="75"/>
      <c r="D33" s="75"/>
      <c r="E33" s="433">
        <f>E34</f>
        <v>1500</v>
      </c>
      <c r="F33" s="416"/>
    </row>
    <row r="34" spans="1:6" s="125" customFormat="1" ht="51.75">
      <c r="A34" s="84" t="s">
        <v>38</v>
      </c>
      <c r="B34" s="1" t="s">
        <v>36</v>
      </c>
      <c r="C34" s="290"/>
      <c r="D34" s="1"/>
      <c r="E34" s="431">
        <f>E35+E37</f>
        <v>1500</v>
      </c>
      <c r="F34" s="416"/>
    </row>
    <row r="35" spans="1:6" s="124" customFormat="1" ht="15.75" customHeight="1">
      <c r="A35" s="55" t="s">
        <v>184</v>
      </c>
      <c r="B35" s="1" t="s">
        <v>36</v>
      </c>
      <c r="C35" s="1" t="s">
        <v>193</v>
      </c>
      <c r="D35" s="100"/>
      <c r="E35" s="434">
        <f>E36</f>
        <v>800</v>
      </c>
      <c r="F35" s="419"/>
    </row>
    <row r="36" spans="1:6" s="83" customFormat="1" ht="12.75">
      <c r="A36" s="291" t="s">
        <v>275</v>
      </c>
      <c r="B36" s="1" t="s">
        <v>36</v>
      </c>
      <c r="C36" s="1" t="s">
        <v>193</v>
      </c>
      <c r="D36" s="82" t="s">
        <v>274</v>
      </c>
      <c r="E36" s="434">
        <f>'Пр.7 Р.П. ЦС. ВР'!E167</f>
        <v>800</v>
      </c>
      <c r="F36" s="417"/>
    </row>
    <row r="37" spans="1:6" s="124" customFormat="1" ht="12.75">
      <c r="A37" s="85" t="s">
        <v>178</v>
      </c>
      <c r="B37" s="1" t="s">
        <v>36</v>
      </c>
      <c r="C37" s="86" t="s">
        <v>192</v>
      </c>
      <c r="D37" s="100"/>
      <c r="E37" s="434">
        <f>E38</f>
        <v>700</v>
      </c>
      <c r="F37" s="419"/>
    </row>
    <row r="38" spans="1:6" s="83" customFormat="1" ht="12.75">
      <c r="A38" s="291" t="s">
        <v>275</v>
      </c>
      <c r="B38" s="1" t="s">
        <v>36</v>
      </c>
      <c r="C38" s="86" t="s">
        <v>192</v>
      </c>
      <c r="D38" s="82" t="s">
        <v>274</v>
      </c>
      <c r="E38" s="434">
        <f>'Пр.7 Р.П. ЦС. ВР'!E166</f>
        <v>700</v>
      </c>
      <c r="F38" s="417"/>
    </row>
    <row r="39" spans="1:6" s="83" customFormat="1" ht="12.75">
      <c r="A39" s="103" t="s">
        <v>9</v>
      </c>
      <c r="B39" s="75" t="s">
        <v>278</v>
      </c>
      <c r="C39" s="75"/>
      <c r="D39" s="74"/>
      <c r="E39" s="433">
        <f>E40+E50</f>
        <v>3514.3399999999997</v>
      </c>
      <c r="F39" s="417"/>
    </row>
    <row r="40" spans="1:6" s="80" customFormat="1" ht="25.5">
      <c r="A40" s="103" t="s">
        <v>11</v>
      </c>
      <c r="B40" s="75" t="s">
        <v>10</v>
      </c>
      <c r="C40" s="75"/>
      <c r="D40" s="74"/>
      <c r="E40" s="433">
        <f>E41+E44+E47</f>
        <v>3211.3399999999997</v>
      </c>
      <c r="F40" s="420"/>
    </row>
    <row r="41" spans="1:6" s="83" customFormat="1" ht="39">
      <c r="A41" s="108" t="s">
        <v>49</v>
      </c>
      <c r="B41" s="1" t="s">
        <v>12</v>
      </c>
      <c r="C41" s="1"/>
      <c r="D41" s="82"/>
      <c r="E41" s="431">
        <f>E42</f>
        <v>476.1</v>
      </c>
      <c r="F41" s="417"/>
    </row>
    <row r="42" spans="1:6" s="83" customFormat="1" ht="12.75">
      <c r="A42" s="85" t="s">
        <v>178</v>
      </c>
      <c r="B42" s="1" t="s">
        <v>12</v>
      </c>
      <c r="C42" s="86" t="s">
        <v>192</v>
      </c>
      <c r="D42" s="82"/>
      <c r="E42" s="431">
        <f>E43</f>
        <v>476.1</v>
      </c>
      <c r="F42" s="417"/>
    </row>
    <row r="43" spans="1:6" s="83" customFormat="1" ht="12.75">
      <c r="A43" s="291" t="s">
        <v>356</v>
      </c>
      <c r="B43" s="1" t="s">
        <v>12</v>
      </c>
      <c r="C43" s="86" t="s">
        <v>192</v>
      </c>
      <c r="D43" s="82" t="s">
        <v>357</v>
      </c>
      <c r="E43" s="431">
        <f>'Пр.7 Р.П. ЦС. ВР'!E188</f>
        <v>476.1</v>
      </c>
      <c r="F43" s="417"/>
    </row>
    <row r="44" spans="1:6" s="83" customFormat="1" ht="39">
      <c r="A44" s="88" t="s">
        <v>13</v>
      </c>
      <c r="B44" s="1" t="s">
        <v>14</v>
      </c>
      <c r="C44" s="1"/>
      <c r="D44" s="82"/>
      <c r="E44" s="431">
        <f>E45</f>
        <v>370</v>
      </c>
      <c r="F44" s="417"/>
    </row>
    <row r="45" spans="1:6" s="80" customFormat="1" ht="12.75">
      <c r="A45" s="85" t="s">
        <v>178</v>
      </c>
      <c r="B45" s="1" t="s">
        <v>14</v>
      </c>
      <c r="C45" s="1" t="s">
        <v>192</v>
      </c>
      <c r="D45" s="74"/>
      <c r="E45" s="431">
        <f>E46</f>
        <v>370</v>
      </c>
      <c r="F45" s="420"/>
    </row>
    <row r="46" spans="1:6" s="83" customFormat="1" ht="12.75">
      <c r="A46" s="291" t="s">
        <v>356</v>
      </c>
      <c r="B46" s="1" t="s">
        <v>14</v>
      </c>
      <c r="C46" s="86" t="s">
        <v>192</v>
      </c>
      <c r="D46" s="82" t="s">
        <v>357</v>
      </c>
      <c r="E46" s="431">
        <f>'Пр.7 Р.П. ЦС. ВР'!E190</f>
        <v>370</v>
      </c>
      <c r="F46" s="417"/>
    </row>
    <row r="47" spans="1:6" s="83" customFormat="1" ht="39">
      <c r="A47" s="88" t="s">
        <v>15</v>
      </c>
      <c r="B47" s="1" t="s">
        <v>21</v>
      </c>
      <c r="C47" s="1"/>
      <c r="D47" s="82"/>
      <c r="E47" s="431">
        <f>E48</f>
        <v>2365.24</v>
      </c>
      <c r="F47" s="417"/>
    </row>
    <row r="48" spans="1:6" s="83" customFormat="1" ht="12.75">
      <c r="A48" s="85" t="s">
        <v>178</v>
      </c>
      <c r="B48" s="1" t="s">
        <v>21</v>
      </c>
      <c r="C48" s="1" t="s">
        <v>192</v>
      </c>
      <c r="D48" s="82"/>
      <c r="E48" s="431">
        <f>E49</f>
        <v>2365.24</v>
      </c>
      <c r="F48" s="417"/>
    </row>
    <row r="49" spans="1:6" s="83" customFormat="1" ht="12.75">
      <c r="A49" s="291" t="s">
        <v>356</v>
      </c>
      <c r="B49" s="1" t="s">
        <v>21</v>
      </c>
      <c r="C49" s="86" t="s">
        <v>192</v>
      </c>
      <c r="D49" s="82" t="s">
        <v>357</v>
      </c>
      <c r="E49" s="431">
        <f>'Пр.7 Р.П. ЦС. ВР'!E192</f>
        <v>2365.24</v>
      </c>
      <c r="F49" s="417"/>
    </row>
    <row r="50" spans="1:6" s="120" customFormat="1" ht="39">
      <c r="A50" s="103" t="s">
        <v>16</v>
      </c>
      <c r="B50" s="75" t="s">
        <v>366</v>
      </c>
      <c r="C50" s="75"/>
      <c r="D50" s="74"/>
      <c r="E50" s="433">
        <f>E51+E54</f>
        <v>303</v>
      </c>
      <c r="F50" s="421"/>
    </row>
    <row r="51" spans="1:6" s="120" customFormat="1" ht="39">
      <c r="A51" s="108" t="s">
        <v>17</v>
      </c>
      <c r="B51" s="1" t="s">
        <v>28</v>
      </c>
      <c r="C51" s="75"/>
      <c r="D51" s="74"/>
      <c r="E51" s="431">
        <f>E52</f>
        <v>303</v>
      </c>
      <c r="F51" s="421"/>
    </row>
    <row r="52" spans="1:6" s="80" customFormat="1" ht="12.75">
      <c r="A52" s="85" t="s">
        <v>178</v>
      </c>
      <c r="B52" s="1" t="s">
        <v>28</v>
      </c>
      <c r="C52" s="1" t="s">
        <v>192</v>
      </c>
      <c r="D52" s="74"/>
      <c r="E52" s="431">
        <f>E53</f>
        <v>303</v>
      </c>
      <c r="F52" s="420"/>
    </row>
    <row r="53" spans="1:6" s="83" customFormat="1" ht="12.75">
      <c r="A53" s="291" t="s">
        <v>356</v>
      </c>
      <c r="B53" s="1" t="s">
        <v>28</v>
      </c>
      <c r="C53" s="86" t="s">
        <v>192</v>
      </c>
      <c r="D53" s="82" t="s">
        <v>357</v>
      </c>
      <c r="E53" s="431">
        <f>'Пр.7 Р.П. ЦС. ВР'!E195</f>
        <v>303</v>
      </c>
      <c r="F53" s="417"/>
    </row>
    <row r="54" spans="1:6" s="83" customFormat="1" ht="39" hidden="1">
      <c r="A54" s="108" t="s">
        <v>18</v>
      </c>
      <c r="B54" s="1" t="s">
        <v>29</v>
      </c>
      <c r="C54" s="1"/>
      <c r="D54" s="82"/>
      <c r="E54" s="431">
        <f>E55</f>
        <v>0</v>
      </c>
      <c r="F54" s="417"/>
    </row>
    <row r="55" spans="1:6" s="83" customFormat="1" ht="12.75" hidden="1">
      <c r="A55" s="88" t="s">
        <v>240</v>
      </c>
      <c r="B55" s="1" t="s">
        <v>29</v>
      </c>
      <c r="C55" s="1" t="s">
        <v>267</v>
      </c>
      <c r="D55" s="82" t="s">
        <v>357</v>
      </c>
      <c r="E55" s="431">
        <f>E56</f>
        <v>0</v>
      </c>
      <c r="F55" s="417"/>
    </row>
    <row r="56" spans="1:6" s="83" customFormat="1" ht="12.75" hidden="1">
      <c r="A56" s="291" t="s">
        <v>356</v>
      </c>
      <c r="B56" s="1" t="s">
        <v>29</v>
      </c>
      <c r="C56" s="1" t="s">
        <v>267</v>
      </c>
      <c r="D56" s="82" t="s">
        <v>357</v>
      </c>
      <c r="E56" s="431">
        <f>'Пр.7 Р.П. ЦС. ВР'!E197</f>
        <v>0</v>
      </c>
      <c r="F56" s="417"/>
    </row>
    <row r="57" spans="1:6" s="161" customFormat="1" ht="12.75">
      <c r="A57" s="103" t="s">
        <v>609</v>
      </c>
      <c r="B57" s="75" t="s">
        <v>611</v>
      </c>
      <c r="C57" s="75"/>
      <c r="D57" s="74"/>
      <c r="E57" s="433">
        <f>E58+E68</f>
        <v>3841.55</v>
      </c>
      <c r="F57" s="422"/>
    </row>
    <row r="58" spans="1:6" s="80" customFormat="1" ht="25.5">
      <c r="A58" s="103" t="s">
        <v>610</v>
      </c>
      <c r="B58" s="75" t="s">
        <v>612</v>
      </c>
      <c r="C58" s="75"/>
      <c r="D58" s="74"/>
      <c r="E58" s="433">
        <f>E59+E65+E62</f>
        <v>2710</v>
      </c>
      <c r="F58" s="420"/>
    </row>
    <row r="59" spans="1:6" s="83" customFormat="1" ht="39">
      <c r="A59" s="108" t="s">
        <v>613</v>
      </c>
      <c r="B59" s="1" t="s">
        <v>614</v>
      </c>
      <c r="C59" s="1"/>
      <c r="D59" s="82"/>
      <c r="E59" s="431">
        <f>E60</f>
        <v>2000</v>
      </c>
      <c r="F59" s="417"/>
    </row>
    <row r="60" spans="1:6" s="83" customFormat="1" ht="12.75">
      <c r="A60" s="85" t="s">
        <v>178</v>
      </c>
      <c r="B60" s="1" t="s">
        <v>614</v>
      </c>
      <c r="C60" s="86" t="s">
        <v>192</v>
      </c>
      <c r="D60" s="82"/>
      <c r="E60" s="431">
        <f>E61</f>
        <v>2000</v>
      </c>
      <c r="F60" s="417"/>
    </row>
    <row r="61" spans="1:6" s="87" customFormat="1" ht="12.75">
      <c r="A61" s="108" t="s">
        <v>354</v>
      </c>
      <c r="B61" s="1" t="s">
        <v>614</v>
      </c>
      <c r="C61" s="86" t="s">
        <v>192</v>
      </c>
      <c r="D61" s="82" t="s">
        <v>355</v>
      </c>
      <c r="E61" s="431">
        <f>'Пр.7 Р.П. ЦС. ВР'!E95</f>
        <v>2000</v>
      </c>
      <c r="F61" s="423"/>
    </row>
    <row r="62" spans="1:6" s="87" customFormat="1" ht="39.75" customHeight="1">
      <c r="A62" s="98" t="s">
        <v>196</v>
      </c>
      <c r="B62" s="290" t="s">
        <v>177</v>
      </c>
      <c r="C62" s="86"/>
      <c r="D62" s="82"/>
      <c r="E62" s="431">
        <f>E64</f>
        <v>710</v>
      </c>
      <c r="F62" s="423"/>
    </row>
    <row r="63" spans="1:6" s="87" customFormat="1" ht="12.75">
      <c r="A63" s="85" t="s">
        <v>178</v>
      </c>
      <c r="B63" s="290" t="s">
        <v>177</v>
      </c>
      <c r="C63" s="86" t="s">
        <v>192</v>
      </c>
      <c r="D63" s="82"/>
      <c r="E63" s="431">
        <f>E64</f>
        <v>710</v>
      </c>
      <c r="F63" s="423"/>
    </row>
    <row r="64" spans="1:6" s="87" customFormat="1" ht="12.75">
      <c r="A64" s="291" t="s">
        <v>356</v>
      </c>
      <c r="B64" s="290" t="s">
        <v>177</v>
      </c>
      <c r="C64" s="86" t="s">
        <v>192</v>
      </c>
      <c r="D64" s="82" t="s">
        <v>357</v>
      </c>
      <c r="E64" s="431">
        <f>'Пр.7 Р.П. ЦС. ВР'!E201</f>
        <v>710</v>
      </c>
      <c r="F64" s="423"/>
    </row>
    <row r="65" spans="1:6" s="87" customFormat="1" ht="12.75" hidden="1">
      <c r="A65" s="108" t="s">
        <v>99</v>
      </c>
      <c r="B65" s="99" t="s">
        <v>98</v>
      </c>
      <c r="C65" s="86"/>
      <c r="D65" s="82"/>
      <c r="E65" s="431">
        <f>E66</f>
        <v>0</v>
      </c>
      <c r="F65" s="423"/>
    </row>
    <row r="66" spans="1:6" s="87" customFormat="1" ht="12.75" hidden="1">
      <c r="A66" s="88" t="s">
        <v>240</v>
      </c>
      <c r="B66" s="99" t="s">
        <v>98</v>
      </c>
      <c r="C66" s="86" t="s">
        <v>267</v>
      </c>
      <c r="D66" s="82"/>
      <c r="E66" s="431">
        <f>E67</f>
        <v>0</v>
      </c>
      <c r="F66" s="423"/>
    </row>
    <row r="67" spans="1:6" s="87" customFormat="1" ht="12.75" hidden="1">
      <c r="A67" s="108" t="s">
        <v>354</v>
      </c>
      <c r="B67" s="99" t="s">
        <v>98</v>
      </c>
      <c r="C67" s="86" t="s">
        <v>267</v>
      </c>
      <c r="D67" s="82" t="s">
        <v>355</v>
      </c>
      <c r="E67" s="431">
        <f>'Пр.7 Р.П. ЦС. ВР'!E97</f>
        <v>0</v>
      </c>
      <c r="F67" s="423"/>
    </row>
    <row r="68" spans="1:6" s="120" customFormat="1" ht="39">
      <c r="A68" s="103" t="s">
        <v>615</v>
      </c>
      <c r="B68" s="75" t="s">
        <v>22</v>
      </c>
      <c r="C68" s="75"/>
      <c r="D68" s="74"/>
      <c r="E68" s="433">
        <f>E69+E72</f>
        <v>1131.55</v>
      </c>
      <c r="F68" s="421"/>
    </row>
    <row r="69" spans="1:6" s="83" customFormat="1" ht="51.75">
      <c r="A69" s="114" t="s">
        <v>62</v>
      </c>
      <c r="B69" s="1" t="s">
        <v>616</v>
      </c>
      <c r="C69" s="1"/>
      <c r="D69" s="82"/>
      <c r="E69" s="431">
        <f>E70</f>
        <v>581.55</v>
      </c>
      <c r="F69" s="417"/>
    </row>
    <row r="70" spans="1:6" s="83" customFormat="1" ht="12.75">
      <c r="A70" s="85" t="s">
        <v>178</v>
      </c>
      <c r="B70" s="1" t="s">
        <v>616</v>
      </c>
      <c r="C70" s="1" t="s">
        <v>192</v>
      </c>
      <c r="D70" s="82"/>
      <c r="E70" s="431">
        <f>E71</f>
        <v>581.55</v>
      </c>
      <c r="F70" s="417"/>
    </row>
    <row r="71" spans="1:6" s="83" customFormat="1" ht="12.75">
      <c r="A71" s="108" t="s">
        <v>354</v>
      </c>
      <c r="B71" s="1" t="s">
        <v>616</v>
      </c>
      <c r="C71" s="86" t="s">
        <v>192</v>
      </c>
      <c r="D71" s="82" t="s">
        <v>355</v>
      </c>
      <c r="E71" s="431">
        <f>'Пр.7 Р.П. ЦС. ВР'!E101</f>
        <v>581.55</v>
      </c>
      <c r="F71" s="417"/>
    </row>
    <row r="72" spans="1:6" s="83" customFormat="1" ht="51.75">
      <c r="A72" s="114" t="s">
        <v>617</v>
      </c>
      <c r="B72" s="1" t="s">
        <v>618</v>
      </c>
      <c r="C72" s="1"/>
      <c r="D72" s="82"/>
      <c r="E72" s="431">
        <f>E73</f>
        <v>550</v>
      </c>
      <c r="F72" s="417"/>
    </row>
    <row r="73" spans="1:6" s="83" customFormat="1" ht="12.75">
      <c r="A73" s="85" t="s">
        <v>178</v>
      </c>
      <c r="B73" s="1" t="s">
        <v>618</v>
      </c>
      <c r="C73" s="86" t="s">
        <v>192</v>
      </c>
      <c r="D73" s="82"/>
      <c r="E73" s="431">
        <f>E74</f>
        <v>550</v>
      </c>
      <c r="F73" s="417"/>
    </row>
    <row r="74" spans="1:6" s="87" customFormat="1" ht="12.75">
      <c r="A74" s="108" t="s">
        <v>354</v>
      </c>
      <c r="B74" s="1" t="s">
        <v>618</v>
      </c>
      <c r="C74" s="86" t="s">
        <v>192</v>
      </c>
      <c r="D74" s="82" t="s">
        <v>355</v>
      </c>
      <c r="E74" s="431">
        <f>'Пр.7 Р.П. ЦС. ВР'!E103</f>
        <v>550</v>
      </c>
      <c r="F74" s="423"/>
    </row>
    <row r="75" spans="1:6" s="80" customFormat="1" ht="25.5">
      <c r="A75" s="103" t="s">
        <v>624</v>
      </c>
      <c r="B75" s="75" t="s">
        <v>203</v>
      </c>
      <c r="C75" s="75"/>
      <c r="D75" s="74"/>
      <c r="E75" s="433">
        <f>E76+E90+E103</f>
        <v>3340.9918</v>
      </c>
      <c r="F75" s="420"/>
    </row>
    <row r="76" spans="1:6" s="83" customFormat="1" ht="51.75">
      <c r="A76" s="103" t="s">
        <v>626</v>
      </c>
      <c r="B76" s="75" t="s">
        <v>625</v>
      </c>
      <c r="C76" s="75"/>
      <c r="D76" s="74"/>
      <c r="E76" s="433">
        <f>E77+E80+E87</f>
        <v>2340.9918</v>
      </c>
      <c r="F76" s="417"/>
    </row>
    <row r="77" spans="1:6" s="83" customFormat="1" ht="78" hidden="1">
      <c r="A77" s="108" t="s">
        <v>628</v>
      </c>
      <c r="B77" s="99" t="s">
        <v>68</v>
      </c>
      <c r="C77" s="75"/>
      <c r="D77" s="74"/>
      <c r="E77" s="433">
        <f>E78</f>
        <v>0</v>
      </c>
      <c r="F77" s="417"/>
    </row>
    <row r="78" spans="1:6" s="83" customFormat="1" ht="12.75" hidden="1">
      <c r="A78" s="55" t="s">
        <v>93</v>
      </c>
      <c r="B78" s="99" t="s">
        <v>68</v>
      </c>
      <c r="C78" s="1" t="s">
        <v>92</v>
      </c>
      <c r="D78" s="74"/>
      <c r="E78" s="433">
        <f>E79</f>
        <v>0</v>
      </c>
      <c r="F78" s="417"/>
    </row>
    <row r="79" spans="1:6" s="83" customFormat="1" ht="12.75" hidden="1">
      <c r="A79" s="291" t="s">
        <v>227</v>
      </c>
      <c r="B79" s="99" t="s">
        <v>68</v>
      </c>
      <c r="C79" s="1" t="s">
        <v>92</v>
      </c>
      <c r="D79" s="82" t="s">
        <v>226</v>
      </c>
      <c r="E79" s="433">
        <f>'Пр.7 Р.П. ЦС. ВР'!E128</f>
        <v>0</v>
      </c>
      <c r="F79" s="417"/>
    </row>
    <row r="80" spans="1:6" s="83" customFormat="1" ht="78" hidden="1">
      <c r="A80" s="316" t="s">
        <v>71</v>
      </c>
      <c r="B80" s="321" t="s">
        <v>627</v>
      </c>
      <c r="C80" s="321" t="s">
        <v>92</v>
      </c>
      <c r="D80" s="322" t="s">
        <v>226</v>
      </c>
      <c r="E80" s="433">
        <f>E81+E84</f>
        <v>0</v>
      </c>
      <c r="F80" s="417"/>
    </row>
    <row r="81" spans="1:6" s="83" customFormat="1" ht="78" hidden="1">
      <c r="A81" s="108" t="s">
        <v>72</v>
      </c>
      <c r="B81" s="1" t="s">
        <v>627</v>
      </c>
      <c r="C81" s="1"/>
      <c r="D81" s="82"/>
      <c r="E81" s="431">
        <f>E82</f>
        <v>0</v>
      </c>
      <c r="F81" s="417"/>
    </row>
    <row r="82" spans="1:6" s="83" customFormat="1" ht="12.75" hidden="1">
      <c r="A82" s="98" t="s">
        <v>93</v>
      </c>
      <c r="B82" s="1" t="s">
        <v>627</v>
      </c>
      <c r="C82" s="1" t="s">
        <v>92</v>
      </c>
      <c r="D82" s="82"/>
      <c r="E82" s="431">
        <f>E83</f>
        <v>0</v>
      </c>
      <c r="F82" s="417"/>
    </row>
    <row r="83" spans="1:6" s="83" customFormat="1" ht="12.75" hidden="1">
      <c r="A83" s="291" t="s">
        <v>227</v>
      </c>
      <c r="B83" s="1" t="s">
        <v>627</v>
      </c>
      <c r="C83" s="1" t="s">
        <v>92</v>
      </c>
      <c r="D83" s="82" t="s">
        <v>226</v>
      </c>
      <c r="E83" s="431">
        <f>'Пр.7 Р.П. ЦС. ВР'!E131</f>
        <v>0</v>
      </c>
      <c r="F83" s="417"/>
    </row>
    <row r="84" spans="1:6" s="83" customFormat="1" ht="78" hidden="1">
      <c r="A84" s="108" t="s">
        <v>70</v>
      </c>
      <c r="B84" s="1" t="s">
        <v>627</v>
      </c>
      <c r="C84" s="1"/>
      <c r="D84" s="82"/>
      <c r="E84" s="431">
        <f>E85</f>
        <v>0</v>
      </c>
      <c r="F84" s="417"/>
    </row>
    <row r="85" spans="1:6" s="83" customFormat="1" ht="12.75" hidden="1">
      <c r="A85" s="98" t="s">
        <v>93</v>
      </c>
      <c r="B85" s="1" t="s">
        <v>627</v>
      </c>
      <c r="C85" s="1" t="s">
        <v>92</v>
      </c>
      <c r="D85" s="82"/>
      <c r="E85" s="431">
        <f>E86</f>
        <v>0</v>
      </c>
      <c r="F85" s="417"/>
    </row>
    <row r="86" spans="1:6" s="83" customFormat="1" ht="12.75" hidden="1">
      <c r="A86" s="291" t="s">
        <v>227</v>
      </c>
      <c r="B86" s="1" t="s">
        <v>627</v>
      </c>
      <c r="C86" s="1" t="s">
        <v>92</v>
      </c>
      <c r="D86" s="82" t="s">
        <v>226</v>
      </c>
      <c r="E86" s="431">
        <f>'Пр.7 Р.П. ЦС. ВР'!E133</f>
        <v>0</v>
      </c>
      <c r="F86" s="417"/>
    </row>
    <row r="87" spans="1:6" s="83" customFormat="1" ht="78">
      <c r="A87" s="108" t="s">
        <v>629</v>
      </c>
      <c r="B87" s="1" t="s">
        <v>23</v>
      </c>
      <c r="C87" s="1"/>
      <c r="D87" s="82"/>
      <c r="E87" s="431">
        <f>E88</f>
        <v>2340.9918</v>
      </c>
      <c r="F87" s="417"/>
    </row>
    <row r="88" spans="1:6" s="83" customFormat="1" ht="15.75" customHeight="1">
      <c r="A88" s="55" t="s">
        <v>184</v>
      </c>
      <c r="B88" s="1" t="s">
        <v>23</v>
      </c>
      <c r="C88" s="1" t="s">
        <v>193</v>
      </c>
      <c r="D88" s="82"/>
      <c r="E88" s="431">
        <f>E89</f>
        <v>2340.9918</v>
      </c>
      <c r="F88" s="417"/>
    </row>
    <row r="89" spans="1:6" s="83" customFormat="1" ht="12.75">
      <c r="A89" s="291" t="s">
        <v>227</v>
      </c>
      <c r="B89" s="1" t="s">
        <v>23</v>
      </c>
      <c r="C89" s="1" t="s">
        <v>193</v>
      </c>
      <c r="D89" s="82" t="s">
        <v>226</v>
      </c>
      <c r="E89" s="431">
        <f>'Пр.7 Р.П. ЦС. ВР'!E135</f>
        <v>2340.9918</v>
      </c>
      <c r="F89" s="417"/>
    </row>
    <row r="90" spans="1:6" s="120" customFormat="1" ht="51.75">
      <c r="A90" s="79" t="s">
        <v>586</v>
      </c>
      <c r="B90" s="75" t="s">
        <v>212</v>
      </c>
      <c r="C90" s="75"/>
      <c r="D90" s="74"/>
      <c r="E90" s="433">
        <f>E91+E94+E97+E100</f>
        <v>1000</v>
      </c>
      <c r="F90" s="421"/>
    </row>
    <row r="91" spans="1:6" s="83" customFormat="1" ht="64.5">
      <c r="A91" s="84" t="s">
        <v>147</v>
      </c>
      <c r="B91" s="1" t="s">
        <v>585</v>
      </c>
      <c r="C91" s="1"/>
      <c r="D91" s="82"/>
      <c r="E91" s="431">
        <f>E92</f>
        <v>1000</v>
      </c>
      <c r="F91" s="417"/>
    </row>
    <row r="92" spans="1:6" s="83" customFormat="1" ht="17.25" customHeight="1">
      <c r="A92" s="55" t="s">
        <v>190</v>
      </c>
      <c r="B92" s="1" t="s">
        <v>585</v>
      </c>
      <c r="C92" s="1" t="s">
        <v>191</v>
      </c>
      <c r="D92" s="82"/>
      <c r="E92" s="431">
        <f>E93</f>
        <v>1000</v>
      </c>
      <c r="F92" s="417"/>
    </row>
    <row r="93" spans="1:6" s="83" customFormat="1" ht="12.75">
      <c r="A93" s="102" t="s">
        <v>280</v>
      </c>
      <c r="B93" s="1" t="s">
        <v>585</v>
      </c>
      <c r="C93" s="1" t="s">
        <v>191</v>
      </c>
      <c r="D93" s="82" t="s">
        <v>279</v>
      </c>
      <c r="E93" s="431">
        <f>'Пр.7 Р.П. ЦС. ВР'!E241</f>
        <v>1000</v>
      </c>
      <c r="F93" s="417"/>
    </row>
    <row r="94" spans="1:5" ht="12.75" hidden="1">
      <c r="A94" s="84" t="s">
        <v>115</v>
      </c>
      <c r="B94" s="1" t="s">
        <v>114</v>
      </c>
      <c r="C94" s="1"/>
      <c r="D94" s="82"/>
      <c r="E94" s="431">
        <f>E95</f>
        <v>0</v>
      </c>
    </row>
    <row r="95" spans="1:5" ht="12.75" hidden="1">
      <c r="A95" s="85" t="s">
        <v>55</v>
      </c>
      <c r="B95" s="1" t="s">
        <v>114</v>
      </c>
      <c r="C95" s="1" t="s">
        <v>54</v>
      </c>
      <c r="D95" s="82"/>
      <c r="E95" s="431">
        <f>E96</f>
        <v>0</v>
      </c>
    </row>
    <row r="96" spans="1:5" ht="13.5" hidden="1">
      <c r="A96" s="410" t="s">
        <v>280</v>
      </c>
      <c r="B96" s="1" t="s">
        <v>114</v>
      </c>
      <c r="C96" s="1" t="s">
        <v>54</v>
      </c>
      <c r="D96" s="82" t="s">
        <v>279</v>
      </c>
      <c r="E96" s="431">
        <f>'Пр.7 Р.П. ЦС. ВР'!E244</f>
        <v>0</v>
      </c>
    </row>
    <row r="97" spans="1:5" ht="25.5" hidden="1">
      <c r="A97" s="84" t="s">
        <v>142</v>
      </c>
      <c r="B97" s="1" t="s">
        <v>116</v>
      </c>
      <c r="C97" s="1"/>
      <c r="D97" s="82"/>
      <c r="E97" s="431">
        <f>E98</f>
        <v>0</v>
      </c>
    </row>
    <row r="98" spans="1:5" ht="12.75" hidden="1">
      <c r="A98" s="85" t="s">
        <v>55</v>
      </c>
      <c r="B98" s="1" t="s">
        <v>116</v>
      </c>
      <c r="C98" s="1" t="s">
        <v>54</v>
      </c>
      <c r="D98" s="82"/>
      <c r="E98" s="431">
        <f>E99</f>
        <v>0</v>
      </c>
    </row>
    <row r="99" spans="1:5" ht="13.5" hidden="1">
      <c r="A99" s="410" t="s">
        <v>280</v>
      </c>
      <c r="B99" s="1" t="s">
        <v>116</v>
      </c>
      <c r="C99" s="1" t="s">
        <v>54</v>
      </c>
      <c r="D99" s="82" t="s">
        <v>279</v>
      </c>
      <c r="E99" s="431">
        <f>'Пр.7 Р.П. ЦС. ВР'!E247</f>
        <v>0</v>
      </c>
    </row>
    <row r="100" spans="1:5" ht="12.75" hidden="1">
      <c r="A100" s="84" t="s">
        <v>118</v>
      </c>
      <c r="B100" s="1" t="s">
        <v>117</v>
      </c>
      <c r="C100" s="1"/>
      <c r="D100" s="82"/>
      <c r="E100" s="431">
        <f>E101</f>
        <v>0</v>
      </c>
    </row>
    <row r="101" spans="1:5" ht="12.75" hidden="1">
      <c r="A101" s="85" t="s">
        <v>55</v>
      </c>
      <c r="B101" s="1" t="s">
        <v>117</v>
      </c>
      <c r="C101" s="1" t="s">
        <v>54</v>
      </c>
      <c r="D101" s="82"/>
      <c r="E101" s="431">
        <f>E102</f>
        <v>0</v>
      </c>
    </row>
    <row r="102" spans="1:5" ht="13.5" hidden="1">
      <c r="A102" s="410" t="s">
        <v>280</v>
      </c>
      <c r="B102" s="1" t="s">
        <v>117</v>
      </c>
      <c r="C102" s="1" t="s">
        <v>54</v>
      </c>
      <c r="D102" s="82" t="s">
        <v>279</v>
      </c>
      <c r="E102" s="431">
        <f>'Пр.7 Р.П. ЦС. ВР'!E250</f>
        <v>0</v>
      </c>
    </row>
    <row r="103" spans="1:6" s="83" customFormat="1" ht="25.5" hidden="1">
      <c r="A103" s="103" t="s">
        <v>624</v>
      </c>
      <c r="B103" s="75" t="s">
        <v>96</v>
      </c>
      <c r="C103" s="1"/>
      <c r="D103" s="82"/>
      <c r="E103" s="431">
        <f>E104+E107</f>
        <v>0</v>
      </c>
      <c r="F103" s="417"/>
    </row>
    <row r="104" spans="1:6" s="83" customFormat="1" ht="64.5" hidden="1">
      <c r="A104" s="108" t="s">
        <v>106</v>
      </c>
      <c r="B104" s="1" t="s">
        <v>97</v>
      </c>
      <c r="C104" s="99" t="s">
        <v>92</v>
      </c>
      <c r="D104" s="82"/>
      <c r="E104" s="431">
        <f>E105</f>
        <v>0</v>
      </c>
      <c r="F104" s="417"/>
    </row>
    <row r="105" spans="1:6" s="83" customFormat="1" ht="12.75" hidden="1">
      <c r="A105" s="98" t="s">
        <v>93</v>
      </c>
      <c r="B105" s="1" t="s">
        <v>97</v>
      </c>
      <c r="C105" s="99" t="s">
        <v>92</v>
      </c>
      <c r="D105" s="82"/>
      <c r="E105" s="431">
        <f>E106</f>
        <v>0</v>
      </c>
      <c r="F105" s="417"/>
    </row>
    <row r="106" spans="1:6" s="83" customFormat="1" ht="12.75" hidden="1">
      <c r="A106" s="291" t="s">
        <v>227</v>
      </c>
      <c r="B106" s="1" t="s">
        <v>97</v>
      </c>
      <c r="C106" s="99" t="s">
        <v>92</v>
      </c>
      <c r="D106" s="82" t="s">
        <v>226</v>
      </c>
      <c r="E106" s="431">
        <f>'Пр.7 Р.П. ЦС. ВР'!E138</f>
        <v>0</v>
      </c>
      <c r="F106" s="417"/>
    </row>
    <row r="107" spans="1:6" s="83" customFormat="1" ht="25.5" hidden="1">
      <c r="A107" s="108" t="s">
        <v>124</v>
      </c>
      <c r="B107" s="99" t="s">
        <v>123</v>
      </c>
      <c r="C107" s="411"/>
      <c r="D107" s="82"/>
      <c r="E107" s="431">
        <f>E108</f>
        <v>0</v>
      </c>
      <c r="F107" s="417"/>
    </row>
    <row r="108" spans="1:6" s="83" customFormat="1" ht="12.75" hidden="1">
      <c r="A108" s="98" t="s">
        <v>93</v>
      </c>
      <c r="B108" s="99" t="s">
        <v>123</v>
      </c>
      <c r="C108" s="99" t="s">
        <v>92</v>
      </c>
      <c r="D108" s="82"/>
      <c r="E108" s="431">
        <f>E109</f>
        <v>0</v>
      </c>
      <c r="F108" s="417"/>
    </row>
    <row r="109" spans="1:6" s="83" customFormat="1" ht="12.75" hidden="1">
      <c r="A109" s="291" t="s">
        <v>227</v>
      </c>
      <c r="B109" s="99" t="s">
        <v>123</v>
      </c>
      <c r="C109" s="99" t="s">
        <v>92</v>
      </c>
      <c r="D109" s="82" t="s">
        <v>226</v>
      </c>
      <c r="E109" s="431">
        <f>'Пр.7 Р.П. ЦС. ВР'!E140</f>
        <v>0</v>
      </c>
      <c r="F109" s="417"/>
    </row>
    <row r="110" spans="1:6" s="120" customFormat="1" ht="12.75">
      <c r="A110" s="77" t="s">
        <v>601</v>
      </c>
      <c r="B110" s="75" t="s">
        <v>204</v>
      </c>
      <c r="C110" s="75"/>
      <c r="D110" s="74"/>
      <c r="E110" s="433">
        <f>E111+E115+E119+E123</f>
        <v>1860.8200000000002</v>
      </c>
      <c r="F110" s="421"/>
    </row>
    <row r="111" spans="1:6" s="83" customFormat="1" ht="25.5" hidden="1">
      <c r="A111" s="103" t="s">
        <v>607</v>
      </c>
      <c r="B111" s="75" t="s">
        <v>208</v>
      </c>
      <c r="C111" s="75"/>
      <c r="D111" s="74"/>
      <c r="E111" s="433">
        <f>E112</f>
        <v>0</v>
      </c>
      <c r="F111" s="417"/>
    </row>
    <row r="112" spans="1:6" s="83" customFormat="1" ht="39" hidden="1">
      <c r="A112" s="108" t="s">
        <v>146</v>
      </c>
      <c r="B112" s="1" t="s">
        <v>24</v>
      </c>
      <c r="C112" s="1"/>
      <c r="D112" s="82"/>
      <c r="E112" s="431">
        <f>E113</f>
        <v>0</v>
      </c>
      <c r="F112" s="417"/>
    </row>
    <row r="113" spans="1:6" s="83" customFormat="1" ht="12.75" hidden="1">
      <c r="A113" s="88" t="s">
        <v>240</v>
      </c>
      <c r="B113" s="1" t="s">
        <v>24</v>
      </c>
      <c r="C113" s="1" t="s">
        <v>267</v>
      </c>
      <c r="D113" s="82"/>
      <c r="E113" s="431">
        <f>E114</f>
        <v>0</v>
      </c>
      <c r="F113" s="417"/>
    </row>
    <row r="114" spans="1:6" s="83" customFormat="1" ht="12.75" hidden="1">
      <c r="A114" s="95" t="s">
        <v>358</v>
      </c>
      <c r="B114" s="1" t="s">
        <v>24</v>
      </c>
      <c r="C114" s="1" t="s">
        <v>267</v>
      </c>
      <c r="D114" s="82" t="s">
        <v>359</v>
      </c>
      <c r="E114" s="431">
        <f>'Пр.7 Р.П. ЦС. ВР'!E89</f>
        <v>0</v>
      </c>
      <c r="F114" s="417"/>
    </row>
    <row r="115" spans="1:6" s="80" customFormat="1" ht="39">
      <c r="A115" s="79" t="s">
        <v>602</v>
      </c>
      <c r="B115" s="1" t="s">
        <v>603</v>
      </c>
      <c r="C115" s="75"/>
      <c r="D115" s="75"/>
      <c r="E115" s="433">
        <f>E116</f>
        <v>410.62</v>
      </c>
      <c r="F115" s="420"/>
    </row>
    <row r="116" spans="1:6" s="83" customFormat="1" ht="51.75">
      <c r="A116" s="85" t="s">
        <v>604</v>
      </c>
      <c r="B116" s="1" t="s">
        <v>603</v>
      </c>
      <c r="C116" s="1"/>
      <c r="D116" s="1"/>
      <c r="E116" s="431">
        <f>E117</f>
        <v>410.62</v>
      </c>
      <c r="F116" s="417"/>
    </row>
    <row r="117" spans="1:6" s="83" customFormat="1" ht="12.75">
      <c r="A117" s="85" t="s">
        <v>178</v>
      </c>
      <c r="B117" s="1" t="s">
        <v>603</v>
      </c>
      <c r="C117" s="1" t="s">
        <v>192</v>
      </c>
      <c r="D117" s="1"/>
      <c r="E117" s="431">
        <f>E118</f>
        <v>410.62</v>
      </c>
      <c r="F117" s="417"/>
    </row>
    <row r="118" spans="1:6" s="83" customFormat="1" ht="25.5">
      <c r="A118" s="102" t="s">
        <v>298</v>
      </c>
      <c r="B118" s="1" t="s">
        <v>603</v>
      </c>
      <c r="C118" s="1" t="s">
        <v>192</v>
      </c>
      <c r="D118" s="82" t="s">
        <v>277</v>
      </c>
      <c r="E118" s="431">
        <f>'Пр.7 Р.П. ЦС. ВР'!E79</f>
        <v>410.62</v>
      </c>
      <c r="F118" s="417"/>
    </row>
    <row r="119" spans="1:6" s="83" customFormat="1" ht="25.5">
      <c r="A119" s="292" t="s">
        <v>25</v>
      </c>
      <c r="B119" s="293" t="s">
        <v>210</v>
      </c>
      <c r="C119" s="294"/>
      <c r="D119" s="75"/>
      <c r="E119" s="433">
        <f>E120</f>
        <v>435</v>
      </c>
      <c r="F119" s="417"/>
    </row>
    <row r="120" spans="1:5" ht="39">
      <c r="A120" s="114" t="s">
        <v>605</v>
      </c>
      <c r="B120" s="99" t="s">
        <v>606</v>
      </c>
      <c r="C120" s="1"/>
      <c r="D120" s="111"/>
      <c r="E120" s="434">
        <f>E121</f>
        <v>435</v>
      </c>
    </row>
    <row r="121" spans="1:5" ht="12.75">
      <c r="A121" s="85" t="s">
        <v>178</v>
      </c>
      <c r="B121" s="99" t="s">
        <v>606</v>
      </c>
      <c r="C121" s="1" t="s">
        <v>192</v>
      </c>
      <c r="D121" s="100"/>
      <c r="E121" s="434">
        <f>E122</f>
        <v>435</v>
      </c>
    </row>
    <row r="122" spans="1:6" s="83" customFormat="1" ht="12.75">
      <c r="A122" s="108" t="s">
        <v>360</v>
      </c>
      <c r="B122" s="99" t="s">
        <v>606</v>
      </c>
      <c r="C122" s="1" t="s">
        <v>192</v>
      </c>
      <c r="D122" s="82" t="s">
        <v>361</v>
      </c>
      <c r="E122" s="431">
        <f>'Пр.7 Р.П. ЦС. ВР'!E84</f>
        <v>435</v>
      </c>
      <c r="F122" s="417"/>
    </row>
    <row r="123" spans="1:6" s="120" customFormat="1" ht="39">
      <c r="A123" s="79" t="s">
        <v>470</v>
      </c>
      <c r="B123" s="75" t="s">
        <v>211</v>
      </c>
      <c r="C123" s="75"/>
      <c r="D123" s="74"/>
      <c r="E123" s="433">
        <f>E124+E129</f>
        <v>1015.2</v>
      </c>
      <c r="F123" s="421"/>
    </row>
    <row r="124" spans="1:6" s="83" customFormat="1" ht="64.5">
      <c r="A124" s="85" t="s">
        <v>474</v>
      </c>
      <c r="B124" s="1" t="s">
        <v>473</v>
      </c>
      <c r="C124" s="1"/>
      <c r="D124" s="82"/>
      <c r="E124" s="431">
        <f>E125+E127</f>
        <v>502.1</v>
      </c>
      <c r="F124" s="417"/>
    </row>
    <row r="125" spans="1:6" s="78" customFormat="1" ht="12.75">
      <c r="A125" s="95" t="s">
        <v>180</v>
      </c>
      <c r="B125" s="1" t="s">
        <v>473</v>
      </c>
      <c r="C125" s="1" t="s">
        <v>181</v>
      </c>
      <c r="D125" s="82"/>
      <c r="E125" s="431">
        <f>E126</f>
        <v>480</v>
      </c>
      <c r="F125" s="418"/>
    </row>
    <row r="126" spans="1:6" s="80" customFormat="1" ht="25.5">
      <c r="A126" s="102" t="s">
        <v>239</v>
      </c>
      <c r="B126" s="1" t="s">
        <v>473</v>
      </c>
      <c r="C126" s="1" t="s">
        <v>181</v>
      </c>
      <c r="D126" s="82" t="s">
        <v>238</v>
      </c>
      <c r="E126" s="431">
        <f>'Пр.7 Р.П. ЦС. ВР'!E24</f>
        <v>480</v>
      </c>
      <c r="F126" s="420"/>
    </row>
    <row r="127" spans="1:6" s="80" customFormat="1" ht="12.75">
      <c r="A127" s="85" t="s">
        <v>178</v>
      </c>
      <c r="B127" s="1" t="s">
        <v>473</v>
      </c>
      <c r="C127" s="1" t="s">
        <v>192</v>
      </c>
      <c r="D127" s="74"/>
      <c r="E127" s="431">
        <f>E128</f>
        <v>22.1</v>
      </c>
      <c r="F127" s="420"/>
    </row>
    <row r="128" spans="1:6" s="80" customFormat="1" ht="25.5">
      <c r="A128" s="102" t="s">
        <v>239</v>
      </c>
      <c r="B128" s="1" t="s">
        <v>473</v>
      </c>
      <c r="C128" s="1" t="s">
        <v>192</v>
      </c>
      <c r="D128" s="82" t="s">
        <v>238</v>
      </c>
      <c r="E128" s="431">
        <f>'Пр.7 Р.П. ЦС. ВР'!E25</f>
        <v>22.1</v>
      </c>
      <c r="F128" s="420"/>
    </row>
    <row r="129" spans="1:6" s="83" customFormat="1" ht="64.5">
      <c r="A129" s="85" t="s">
        <v>471</v>
      </c>
      <c r="B129" s="1" t="s">
        <v>472</v>
      </c>
      <c r="C129" s="1"/>
      <c r="D129" s="82"/>
      <c r="E129" s="431">
        <f>E130+E132</f>
        <v>513.1</v>
      </c>
      <c r="F129" s="417"/>
    </row>
    <row r="130" spans="1:6" s="83" customFormat="1" ht="12.75">
      <c r="A130" s="95" t="s">
        <v>180</v>
      </c>
      <c r="B130" s="1" t="s">
        <v>472</v>
      </c>
      <c r="C130" s="1" t="s">
        <v>181</v>
      </c>
      <c r="D130" s="82"/>
      <c r="E130" s="431">
        <f>E131</f>
        <v>466</v>
      </c>
      <c r="F130" s="417"/>
    </row>
    <row r="131" spans="1:6" s="73" customFormat="1" ht="25.5">
      <c r="A131" s="102" t="s">
        <v>239</v>
      </c>
      <c r="B131" s="1" t="s">
        <v>472</v>
      </c>
      <c r="C131" s="1" t="s">
        <v>181</v>
      </c>
      <c r="D131" s="1" t="s">
        <v>238</v>
      </c>
      <c r="E131" s="431">
        <f>'Пр.7 Р.П. ЦС. ВР'!E21</f>
        <v>466</v>
      </c>
      <c r="F131" s="369"/>
    </row>
    <row r="132" spans="1:6" s="83" customFormat="1" ht="12.75">
      <c r="A132" s="85" t="s">
        <v>178</v>
      </c>
      <c r="B132" s="1" t="s">
        <v>472</v>
      </c>
      <c r="C132" s="1" t="s">
        <v>192</v>
      </c>
      <c r="D132" s="82"/>
      <c r="E132" s="431">
        <f>E133</f>
        <v>47.1</v>
      </c>
      <c r="F132" s="417"/>
    </row>
    <row r="133" spans="1:6" s="83" customFormat="1" ht="25.5">
      <c r="A133" s="102" t="s">
        <v>239</v>
      </c>
      <c r="B133" s="1" t="s">
        <v>472</v>
      </c>
      <c r="C133" s="1" t="s">
        <v>192</v>
      </c>
      <c r="D133" s="82" t="s">
        <v>238</v>
      </c>
      <c r="E133" s="431">
        <f>'Пр.7 Р.П. ЦС. ВР'!E22</f>
        <v>47.1</v>
      </c>
      <c r="F133" s="417"/>
    </row>
    <row r="134" spans="1:6" s="83" customFormat="1" ht="25.5">
      <c r="A134" s="77" t="s">
        <v>26</v>
      </c>
      <c r="B134" s="75" t="s">
        <v>205</v>
      </c>
      <c r="C134" s="75"/>
      <c r="D134" s="74"/>
      <c r="E134" s="433">
        <f>E135+E145+E149</f>
        <v>13775.1</v>
      </c>
      <c r="F134" s="417"/>
    </row>
    <row r="135" spans="1:6" s="83" customFormat="1" ht="39">
      <c r="A135" s="79" t="s">
        <v>578</v>
      </c>
      <c r="B135" s="75" t="s">
        <v>213</v>
      </c>
      <c r="C135" s="75"/>
      <c r="D135" s="74"/>
      <c r="E135" s="433">
        <f>E136</f>
        <v>3890.8999999999996</v>
      </c>
      <c r="F135" s="417"/>
    </row>
    <row r="136" spans="1:6" s="83" customFormat="1" ht="39">
      <c r="A136" s="85" t="s">
        <v>579</v>
      </c>
      <c r="B136" s="1" t="s">
        <v>223</v>
      </c>
      <c r="C136" s="1"/>
      <c r="D136" s="82"/>
      <c r="E136" s="431">
        <f>E137+E139+E141+E143</f>
        <v>3890.8999999999996</v>
      </c>
      <c r="F136" s="417"/>
    </row>
    <row r="137" spans="1:6" s="83" customFormat="1" ht="12.75">
      <c r="A137" s="85" t="s">
        <v>263</v>
      </c>
      <c r="B137" s="1" t="s">
        <v>223</v>
      </c>
      <c r="C137" s="1" t="s">
        <v>264</v>
      </c>
      <c r="D137" s="82"/>
      <c r="E137" s="431">
        <f>E138</f>
        <v>2771.2</v>
      </c>
      <c r="F137" s="417"/>
    </row>
    <row r="138" spans="1:6" s="83" customFormat="1" ht="12.75">
      <c r="A138" s="102" t="s">
        <v>220</v>
      </c>
      <c r="B138" s="1" t="s">
        <v>223</v>
      </c>
      <c r="C138" s="1" t="s">
        <v>264</v>
      </c>
      <c r="D138" s="82" t="s">
        <v>219</v>
      </c>
      <c r="E138" s="431">
        <f>'Пр.7 Р.П. ЦС. ВР'!E215</f>
        <v>2771.2</v>
      </c>
      <c r="F138" s="417"/>
    </row>
    <row r="139" spans="1:6" s="80" customFormat="1" ht="12.75" hidden="1">
      <c r="A139" s="85" t="s">
        <v>265</v>
      </c>
      <c r="B139" s="1" t="s">
        <v>223</v>
      </c>
      <c r="C139" s="1" t="s">
        <v>266</v>
      </c>
      <c r="D139" s="74"/>
      <c r="E139" s="431">
        <f>E140</f>
        <v>0</v>
      </c>
      <c r="F139" s="420"/>
    </row>
    <row r="140" spans="1:6" s="80" customFormat="1" ht="12.75" hidden="1">
      <c r="A140" s="102" t="s">
        <v>220</v>
      </c>
      <c r="B140" s="1" t="s">
        <v>223</v>
      </c>
      <c r="C140" s="1" t="s">
        <v>266</v>
      </c>
      <c r="D140" s="82" t="s">
        <v>219</v>
      </c>
      <c r="E140" s="431">
        <f>'Пр.7 Р.П. ЦС. ВР'!E216</f>
        <v>0</v>
      </c>
      <c r="F140" s="420"/>
    </row>
    <row r="141" spans="1:6" s="83" customFormat="1" ht="12.75">
      <c r="A141" s="85" t="s">
        <v>178</v>
      </c>
      <c r="B141" s="1" t="s">
        <v>223</v>
      </c>
      <c r="C141" s="1" t="s">
        <v>192</v>
      </c>
      <c r="D141" s="82"/>
      <c r="E141" s="431">
        <f>E142</f>
        <v>1118.7</v>
      </c>
      <c r="F141" s="417"/>
    </row>
    <row r="142" spans="1:6" s="83" customFormat="1" ht="12.75">
      <c r="A142" s="102" t="s">
        <v>220</v>
      </c>
      <c r="B142" s="1" t="s">
        <v>223</v>
      </c>
      <c r="C142" s="1" t="s">
        <v>192</v>
      </c>
      <c r="D142" s="82" t="s">
        <v>219</v>
      </c>
      <c r="E142" s="431">
        <f>'Пр.7 Р.П. ЦС. ВР'!E217</f>
        <v>1118.7</v>
      </c>
      <c r="F142" s="417"/>
    </row>
    <row r="143" spans="1:6" s="83" customFormat="1" ht="15.75" customHeight="1">
      <c r="A143" s="55" t="s">
        <v>183</v>
      </c>
      <c r="B143" s="1" t="s">
        <v>223</v>
      </c>
      <c r="C143" s="1" t="s">
        <v>187</v>
      </c>
      <c r="D143" s="82"/>
      <c r="E143" s="431">
        <f>E144</f>
        <v>1</v>
      </c>
      <c r="F143" s="417"/>
    </row>
    <row r="144" spans="1:6" s="83" customFormat="1" ht="12.75">
      <c r="A144" s="102" t="s">
        <v>220</v>
      </c>
      <c r="B144" s="1" t="s">
        <v>223</v>
      </c>
      <c r="C144" s="1" t="s">
        <v>187</v>
      </c>
      <c r="D144" s="82" t="s">
        <v>219</v>
      </c>
      <c r="E144" s="431">
        <f>'Пр.7 Р.П. ЦС. ВР'!E218</f>
        <v>1</v>
      </c>
      <c r="F144" s="417"/>
    </row>
    <row r="145" spans="1:6" s="83" customFormat="1" ht="25.5">
      <c r="A145" s="79" t="s">
        <v>581</v>
      </c>
      <c r="B145" s="75" t="s">
        <v>214</v>
      </c>
      <c r="C145" s="75"/>
      <c r="D145" s="74"/>
      <c r="E145" s="433">
        <f>E146</f>
        <v>7716.600000000001</v>
      </c>
      <c r="F145" s="417"/>
    </row>
    <row r="146" spans="1:6" s="80" customFormat="1" ht="45" customHeight="1">
      <c r="A146" s="85" t="s">
        <v>580</v>
      </c>
      <c r="B146" s="1" t="s">
        <v>224</v>
      </c>
      <c r="C146" s="75"/>
      <c r="D146" s="74"/>
      <c r="E146" s="431">
        <f>E147</f>
        <v>7716.600000000001</v>
      </c>
      <c r="F146" s="420"/>
    </row>
    <row r="147" spans="1:6" s="83" customFormat="1" ht="14.25" customHeight="1">
      <c r="A147" s="55" t="s">
        <v>188</v>
      </c>
      <c r="B147" s="1" t="s">
        <v>224</v>
      </c>
      <c r="C147" s="1" t="s">
        <v>189</v>
      </c>
      <c r="D147" s="82"/>
      <c r="E147" s="431">
        <f>E148</f>
        <v>7716.600000000001</v>
      </c>
      <c r="F147" s="417"/>
    </row>
    <row r="148" spans="1:6" s="83" customFormat="1" ht="12.75">
      <c r="A148" s="102" t="s">
        <v>220</v>
      </c>
      <c r="B148" s="1" t="s">
        <v>224</v>
      </c>
      <c r="C148" s="1" t="s">
        <v>189</v>
      </c>
      <c r="D148" s="82" t="s">
        <v>219</v>
      </c>
      <c r="E148" s="431">
        <f>'Пр.7 Р.П. ЦС. ВР'!E221</f>
        <v>7716.600000000001</v>
      </c>
      <c r="F148" s="417"/>
    </row>
    <row r="149" spans="1:6" s="83" customFormat="1" ht="25.5">
      <c r="A149" s="103" t="s">
        <v>582</v>
      </c>
      <c r="B149" s="75" t="s">
        <v>215</v>
      </c>
      <c r="C149" s="75"/>
      <c r="D149" s="74"/>
      <c r="E149" s="433">
        <f>E150</f>
        <v>2167.6</v>
      </c>
      <c r="F149" s="417"/>
    </row>
    <row r="150" spans="1:6" s="83" customFormat="1" ht="39">
      <c r="A150" s="108" t="s">
        <v>583</v>
      </c>
      <c r="B150" s="1" t="s">
        <v>596</v>
      </c>
      <c r="C150" s="1"/>
      <c r="D150" s="82"/>
      <c r="E150" s="431">
        <f>E151+E153</f>
        <v>2167.6</v>
      </c>
      <c r="F150" s="417"/>
    </row>
    <row r="151" spans="1:6" s="80" customFormat="1" ht="12.75">
      <c r="A151" s="85" t="s">
        <v>178</v>
      </c>
      <c r="B151" s="1" t="s">
        <v>596</v>
      </c>
      <c r="C151" s="1" t="s">
        <v>192</v>
      </c>
      <c r="D151" s="82"/>
      <c r="E151" s="431">
        <f>E152</f>
        <v>1035.1</v>
      </c>
      <c r="F151" s="420"/>
    </row>
    <row r="152" spans="1:6" s="80" customFormat="1" ht="12.75">
      <c r="A152" s="102" t="s">
        <v>220</v>
      </c>
      <c r="B152" s="1" t="s">
        <v>596</v>
      </c>
      <c r="C152" s="1" t="s">
        <v>192</v>
      </c>
      <c r="D152" s="82" t="s">
        <v>219</v>
      </c>
      <c r="E152" s="431">
        <f>'Пр.7 Р.П. ЦС. ВР'!E224</f>
        <v>1035.1</v>
      </c>
      <c r="F152" s="420"/>
    </row>
    <row r="153" spans="1:6" s="83" customFormat="1" ht="14.25" customHeight="1">
      <c r="A153" s="55" t="s">
        <v>188</v>
      </c>
      <c r="B153" s="1" t="s">
        <v>596</v>
      </c>
      <c r="C153" s="1" t="s">
        <v>189</v>
      </c>
      <c r="D153" s="82"/>
      <c r="E153" s="431">
        <f>E154</f>
        <v>1132.5</v>
      </c>
      <c r="F153" s="417"/>
    </row>
    <row r="154" spans="1:6" s="83" customFormat="1" ht="12.75">
      <c r="A154" s="102" t="s">
        <v>220</v>
      </c>
      <c r="B154" s="1" t="s">
        <v>596</v>
      </c>
      <c r="C154" s="1" t="s">
        <v>189</v>
      </c>
      <c r="D154" s="82" t="s">
        <v>219</v>
      </c>
      <c r="E154" s="431">
        <f>'Пр.7 Р.П. ЦС. ВР'!E225</f>
        <v>1132.5</v>
      </c>
      <c r="F154" s="417"/>
    </row>
    <row r="155" spans="1:6" s="91" customFormat="1" ht="12.75">
      <c r="A155" s="77" t="s">
        <v>591</v>
      </c>
      <c r="B155" s="117" t="s">
        <v>206</v>
      </c>
      <c r="C155" s="117"/>
      <c r="D155" s="74"/>
      <c r="E155" s="433">
        <f>E156</f>
        <v>1600</v>
      </c>
      <c r="F155" s="424"/>
    </row>
    <row r="156" spans="1:6" s="91" customFormat="1" ht="25.5">
      <c r="A156" s="79" t="s">
        <v>592</v>
      </c>
      <c r="B156" s="117" t="s">
        <v>216</v>
      </c>
      <c r="C156" s="117"/>
      <c r="D156" s="74"/>
      <c r="E156" s="433">
        <f>E157</f>
        <v>1600</v>
      </c>
      <c r="F156" s="424"/>
    </row>
    <row r="157" spans="1:6" s="91" customFormat="1" ht="39">
      <c r="A157" s="85" t="s">
        <v>159</v>
      </c>
      <c r="B157" s="90" t="s">
        <v>27</v>
      </c>
      <c r="C157" s="90"/>
      <c r="D157" s="82"/>
      <c r="E157" s="431">
        <f>E158</f>
        <v>1600</v>
      </c>
      <c r="F157" s="424"/>
    </row>
    <row r="158" spans="1:6" s="91" customFormat="1" ht="12.75">
      <c r="A158" s="85" t="s">
        <v>178</v>
      </c>
      <c r="B158" s="90" t="s">
        <v>27</v>
      </c>
      <c r="C158" s="1" t="s">
        <v>192</v>
      </c>
      <c r="D158" s="82"/>
      <c r="E158" s="431">
        <f>E159</f>
        <v>1600</v>
      </c>
      <c r="F158" s="424"/>
    </row>
    <row r="159" spans="1:6" s="91" customFormat="1" ht="12.75">
      <c r="A159" s="102" t="s">
        <v>222</v>
      </c>
      <c r="B159" s="90" t="s">
        <v>27</v>
      </c>
      <c r="C159" s="1" t="s">
        <v>192</v>
      </c>
      <c r="D159" s="82" t="s">
        <v>221</v>
      </c>
      <c r="E159" s="431">
        <f>'Пр.7 Р.П. ЦС. ВР'!E256</f>
        <v>1600</v>
      </c>
      <c r="F159" s="424"/>
    </row>
    <row r="160" spans="1:6" s="295" customFormat="1" ht="12.75">
      <c r="A160" s="77" t="s">
        <v>588</v>
      </c>
      <c r="B160" s="117" t="s">
        <v>207</v>
      </c>
      <c r="C160" s="117"/>
      <c r="D160" s="74"/>
      <c r="E160" s="433">
        <f>E161</f>
        <v>296.1</v>
      </c>
      <c r="F160" s="425"/>
    </row>
    <row r="161" spans="1:6" s="295" customFormat="1" ht="25.5">
      <c r="A161" s="79" t="s">
        <v>589</v>
      </c>
      <c r="B161" s="117" t="s">
        <v>217</v>
      </c>
      <c r="C161" s="117"/>
      <c r="D161" s="74"/>
      <c r="E161" s="433">
        <f>E162</f>
        <v>296.1</v>
      </c>
      <c r="F161" s="425"/>
    </row>
    <row r="162" spans="1:6" s="91" customFormat="1" ht="39">
      <c r="A162" s="55" t="s">
        <v>590</v>
      </c>
      <c r="B162" s="1" t="s">
        <v>587</v>
      </c>
      <c r="C162" s="90"/>
      <c r="D162" s="82"/>
      <c r="E162" s="431">
        <f>E163</f>
        <v>296.1</v>
      </c>
      <c r="F162" s="424"/>
    </row>
    <row r="163" spans="1:6" s="91" customFormat="1" ht="16.5" customHeight="1">
      <c r="A163" s="55" t="s">
        <v>190</v>
      </c>
      <c r="B163" s="1" t="s">
        <v>587</v>
      </c>
      <c r="C163" s="1" t="s">
        <v>191</v>
      </c>
      <c r="D163" s="82"/>
      <c r="E163" s="431">
        <f>E164</f>
        <v>296.1</v>
      </c>
      <c r="F163" s="424"/>
    </row>
    <row r="164" spans="1:6" s="91" customFormat="1" ht="12.75">
      <c r="A164" s="102" t="s">
        <v>237</v>
      </c>
      <c r="B164" s="1" t="s">
        <v>587</v>
      </c>
      <c r="C164" s="1" t="s">
        <v>191</v>
      </c>
      <c r="D164" s="82" t="s">
        <v>288</v>
      </c>
      <c r="E164" s="431">
        <f>'Пр.7 Р.П. ЦС. ВР'!E231</f>
        <v>296.1</v>
      </c>
      <c r="F164" s="424"/>
    </row>
    <row r="165" spans="1:6" s="295" customFormat="1" ht="12.75">
      <c r="A165" s="77" t="s">
        <v>594</v>
      </c>
      <c r="B165" s="117" t="s">
        <v>254</v>
      </c>
      <c r="C165" s="117"/>
      <c r="D165" s="74"/>
      <c r="E165" s="433">
        <f>E166+E170</f>
        <v>16205.987000000001</v>
      </c>
      <c r="F165" s="426"/>
    </row>
    <row r="166" spans="1:6" s="295" customFormat="1" ht="25.5">
      <c r="A166" s="79" t="s">
        <v>253</v>
      </c>
      <c r="B166" s="117" t="s">
        <v>252</v>
      </c>
      <c r="C166" s="117"/>
      <c r="D166" s="74"/>
      <c r="E166" s="433">
        <f>E167</f>
        <v>2000</v>
      </c>
      <c r="F166" s="425"/>
    </row>
    <row r="167" spans="1:6" s="295" customFormat="1" ht="29.25" customHeight="1">
      <c r="A167" s="88" t="s">
        <v>230</v>
      </c>
      <c r="B167" s="92" t="s">
        <v>251</v>
      </c>
      <c r="C167" s="117"/>
      <c r="D167" s="74"/>
      <c r="E167" s="433">
        <f>E168</f>
        <v>2000</v>
      </c>
      <c r="F167" s="425"/>
    </row>
    <row r="168" spans="1:6" s="295" customFormat="1" ht="12.75">
      <c r="A168" s="95" t="s">
        <v>180</v>
      </c>
      <c r="B168" s="92" t="s">
        <v>251</v>
      </c>
      <c r="C168" s="90">
        <v>120</v>
      </c>
      <c r="D168" s="74"/>
      <c r="E168" s="431">
        <f>E169</f>
        <v>2000</v>
      </c>
      <c r="F168" s="425"/>
    </row>
    <row r="169" spans="1:6" s="91" customFormat="1" ht="25.5">
      <c r="A169" s="102" t="s">
        <v>239</v>
      </c>
      <c r="B169" s="92" t="s">
        <v>251</v>
      </c>
      <c r="C169" s="90">
        <v>120</v>
      </c>
      <c r="D169" s="82" t="s">
        <v>238</v>
      </c>
      <c r="E169" s="431">
        <f>'Пр.7 Р.П. ЦС. ВР'!E29</f>
        <v>2000</v>
      </c>
      <c r="F169" s="424"/>
    </row>
    <row r="170" spans="1:6" s="295" customFormat="1" ht="12.75">
      <c r="A170" s="79" t="s">
        <v>250</v>
      </c>
      <c r="B170" s="117" t="s">
        <v>249</v>
      </c>
      <c r="C170" s="117"/>
      <c r="D170" s="74"/>
      <c r="E170" s="433">
        <f>E171+E174</f>
        <v>14205.987000000001</v>
      </c>
      <c r="F170" s="425"/>
    </row>
    <row r="171" spans="1:5" ht="25.5">
      <c r="A171" s="88" t="s">
        <v>231</v>
      </c>
      <c r="B171" s="92" t="s">
        <v>245</v>
      </c>
      <c r="C171" s="92"/>
      <c r="D171" s="92"/>
      <c r="E171" s="435">
        <f>E172</f>
        <v>10800</v>
      </c>
    </row>
    <row r="172" spans="1:5" ht="12.75">
      <c r="A172" s="95" t="s">
        <v>180</v>
      </c>
      <c r="B172" s="92" t="s">
        <v>245</v>
      </c>
      <c r="C172" s="92">
        <v>120</v>
      </c>
      <c r="D172" s="92"/>
      <c r="E172" s="435">
        <f>E173</f>
        <v>10800</v>
      </c>
    </row>
    <row r="173" spans="1:5" ht="25.5">
      <c r="A173" s="102" t="s">
        <v>239</v>
      </c>
      <c r="B173" s="92" t="s">
        <v>245</v>
      </c>
      <c r="C173" s="92">
        <v>120</v>
      </c>
      <c r="D173" s="82" t="s">
        <v>238</v>
      </c>
      <c r="E173" s="435">
        <f>'Пр.7 Р.П. ЦС. ВР'!E32</f>
        <v>10800</v>
      </c>
    </row>
    <row r="174" spans="1:6" s="91" customFormat="1" ht="25.5">
      <c r="A174" s="95" t="s">
        <v>232</v>
      </c>
      <c r="B174" s="92" t="s">
        <v>242</v>
      </c>
      <c r="C174" s="90"/>
      <c r="D174" s="82"/>
      <c r="E174" s="431">
        <f>E175+E177+E180</f>
        <v>3405.987</v>
      </c>
      <c r="F174" s="424"/>
    </row>
    <row r="175" spans="1:6" s="91" customFormat="1" ht="12.75" hidden="1">
      <c r="A175" s="95" t="s">
        <v>243</v>
      </c>
      <c r="B175" s="92" t="s">
        <v>242</v>
      </c>
      <c r="C175" s="296">
        <v>122</v>
      </c>
      <c r="D175" s="82"/>
      <c r="E175" s="431">
        <f>E176</f>
        <v>0</v>
      </c>
      <c r="F175" s="424"/>
    </row>
    <row r="176" spans="1:6" s="91" customFormat="1" ht="25.5" hidden="1">
      <c r="A176" s="102" t="s">
        <v>239</v>
      </c>
      <c r="B176" s="92" t="s">
        <v>242</v>
      </c>
      <c r="C176" s="296">
        <v>122</v>
      </c>
      <c r="D176" s="82" t="s">
        <v>238</v>
      </c>
      <c r="E176" s="431">
        <f>'Пр.7 Р.П. ЦС. ВР'!E34</f>
        <v>0</v>
      </c>
      <c r="F176" s="424"/>
    </row>
    <row r="177" spans="1:5" ht="12.75">
      <c r="A177" s="85" t="s">
        <v>178</v>
      </c>
      <c r="B177" s="92" t="s">
        <v>242</v>
      </c>
      <c r="C177" s="1" t="s">
        <v>192</v>
      </c>
      <c r="D177" s="82"/>
      <c r="E177" s="431">
        <f>E178+E179</f>
        <v>3335.987</v>
      </c>
    </row>
    <row r="178" spans="1:6" ht="25.5">
      <c r="A178" s="95" t="s">
        <v>248</v>
      </c>
      <c r="B178" s="92" t="s">
        <v>242</v>
      </c>
      <c r="C178" s="1" t="s">
        <v>192</v>
      </c>
      <c r="D178" s="82" t="s">
        <v>247</v>
      </c>
      <c r="E178" s="431">
        <f>'Пр.7 Р.П. ЦС. ВР'!E16</f>
        <v>100</v>
      </c>
      <c r="F178" s="372"/>
    </row>
    <row r="179" spans="1:5" ht="25.5">
      <c r="A179" s="102" t="s">
        <v>239</v>
      </c>
      <c r="B179" s="92" t="s">
        <v>242</v>
      </c>
      <c r="C179" s="1" t="s">
        <v>192</v>
      </c>
      <c r="D179" s="82" t="s">
        <v>238</v>
      </c>
      <c r="E179" s="431">
        <f>'Пр.7 Р.П. ЦС. ВР'!E36</f>
        <v>3235.987</v>
      </c>
    </row>
    <row r="180" spans="1:5" ht="17.25" customHeight="1">
      <c r="A180" s="55" t="s">
        <v>183</v>
      </c>
      <c r="B180" s="92" t="s">
        <v>242</v>
      </c>
      <c r="C180" s="1" t="s">
        <v>187</v>
      </c>
      <c r="D180" s="82"/>
      <c r="E180" s="431">
        <f>E181</f>
        <v>70</v>
      </c>
    </row>
    <row r="181" spans="1:5" ht="25.5">
      <c r="A181" s="102" t="s">
        <v>239</v>
      </c>
      <c r="B181" s="92" t="s">
        <v>242</v>
      </c>
      <c r="C181" s="1" t="s">
        <v>187</v>
      </c>
      <c r="D181" s="82" t="s">
        <v>238</v>
      </c>
      <c r="E181" s="431">
        <f>'Пр.7 Р.П. ЦС. ВР'!E37</f>
        <v>70</v>
      </c>
    </row>
    <row r="182" spans="1:6" s="116" customFormat="1" ht="12.75">
      <c r="A182" s="77" t="s">
        <v>367</v>
      </c>
      <c r="B182" s="75" t="s">
        <v>202</v>
      </c>
      <c r="C182" s="75"/>
      <c r="D182" s="74"/>
      <c r="E182" s="433">
        <f>E183+E187</f>
        <v>26568.17838</v>
      </c>
      <c r="F182" s="427"/>
    </row>
    <row r="183" spans="1:6" s="116" customFormat="1" ht="12.75" hidden="1">
      <c r="A183" s="77" t="s">
        <v>594</v>
      </c>
      <c r="B183" s="75" t="s">
        <v>476</v>
      </c>
      <c r="C183" s="75"/>
      <c r="D183" s="74"/>
      <c r="E183" s="433">
        <f>E184</f>
        <v>0</v>
      </c>
      <c r="F183" s="427"/>
    </row>
    <row r="184" spans="1:5" ht="25.5" hidden="1">
      <c r="A184" s="95" t="s">
        <v>232</v>
      </c>
      <c r="B184" s="92" t="s">
        <v>593</v>
      </c>
      <c r="C184" s="1"/>
      <c r="D184" s="82"/>
      <c r="E184" s="431">
        <f>E185</f>
        <v>0</v>
      </c>
    </row>
    <row r="185" spans="1:5" ht="12.75" hidden="1">
      <c r="A185" s="95" t="s">
        <v>240</v>
      </c>
      <c r="B185" s="92" t="s">
        <v>593</v>
      </c>
      <c r="C185" s="1" t="s">
        <v>267</v>
      </c>
      <c r="D185" s="82"/>
      <c r="E185" s="431">
        <f>E186</f>
        <v>0</v>
      </c>
    </row>
    <row r="186" spans="1:5" ht="12.75" hidden="1">
      <c r="A186" s="323" t="s">
        <v>463</v>
      </c>
      <c r="B186" s="92" t="s">
        <v>593</v>
      </c>
      <c r="C186" s="90">
        <v>244</v>
      </c>
      <c r="D186" s="82" t="s">
        <v>467</v>
      </c>
      <c r="E186" s="431">
        <f>'Пр.7 Р.П. ЦС. ВР'!E42</f>
        <v>0</v>
      </c>
    </row>
    <row r="187" spans="1:5" ht="12.75">
      <c r="A187" s="79" t="s">
        <v>287</v>
      </c>
      <c r="B187" s="96" t="s">
        <v>283</v>
      </c>
      <c r="C187" s="117"/>
      <c r="D187" s="74"/>
      <c r="E187" s="433">
        <f>E188+E199+E202+E205+E208+E211+E214+E220+E224+E227+E230+E233+E236+E242+E245+E248+E251+E254+E217</f>
        <v>26568.17838</v>
      </c>
    </row>
    <row r="188" spans="1:5" ht="25.5">
      <c r="A188" s="102" t="s">
        <v>370</v>
      </c>
      <c r="B188" s="92" t="s">
        <v>284</v>
      </c>
      <c r="C188" s="90"/>
      <c r="D188" s="82"/>
      <c r="E188" s="431">
        <f>E189+E193+E196+E192</f>
        <v>14282.68</v>
      </c>
    </row>
    <row r="189" spans="1:5" ht="13.5" customHeight="1">
      <c r="A189" s="468" t="s">
        <v>182</v>
      </c>
      <c r="B189" s="92" t="s">
        <v>284</v>
      </c>
      <c r="C189" s="90">
        <v>110</v>
      </c>
      <c r="D189" s="82"/>
      <c r="E189" s="431">
        <f>E190+E191</f>
        <v>12463.3</v>
      </c>
    </row>
    <row r="190" spans="1:5" ht="12.75">
      <c r="A190" s="324" t="s">
        <v>246</v>
      </c>
      <c r="B190" s="92" t="s">
        <v>284</v>
      </c>
      <c r="C190" s="90">
        <v>110</v>
      </c>
      <c r="D190" s="82" t="s">
        <v>244</v>
      </c>
      <c r="E190" s="431">
        <f>'Пр.7 Р.П. ЦС. ВР'!E52</f>
        <v>6017.349999999999</v>
      </c>
    </row>
    <row r="191" spans="1:5" ht="12.75">
      <c r="A191" s="324" t="s">
        <v>356</v>
      </c>
      <c r="B191" s="92" t="s">
        <v>284</v>
      </c>
      <c r="C191" s="90">
        <v>110</v>
      </c>
      <c r="D191" s="82" t="s">
        <v>357</v>
      </c>
      <c r="E191" s="431">
        <f>'Пр.7 Р.П. ЦС. ВР'!E171</f>
        <v>6445.950000000001</v>
      </c>
    </row>
    <row r="192" spans="1:5" ht="12.75" hidden="1">
      <c r="A192" s="88" t="s">
        <v>372</v>
      </c>
      <c r="B192" s="92" t="s">
        <v>284</v>
      </c>
      <c r="C192" s="296">
        <v>112</v>
      </c>
      <c r="D192" s="82"/>
      <c r="E192" s="431">
        <f>'Пр.7 Р.П. ЦС. ВР'!E53</f>
        <v>0</v>
      </c>
    </row>
    <row r="193" spans="1:5" ht="12.75">
      <c r="A193" s="85" t="s">
        <v>178</v>
      </c>
      <c r="B193" s="92" t="s">
        <v>284</v>
      </c>
      <c r="C193" s="1" t="s">
        <v>192</v>
      </c>
      <c r="D193" s="82"/>
      <c r="E193" s="431">
        <f>E194+E195</f>
        <v>1689.38</v>
      </c>
    </row>
    <row r="194" spans="1:5" ht="12.75">
      <c r="A194" s="324" t="s">
        <v>246</v>
      </c>
      <c r="B194" s="92" t="s">
        <v>284</v>
      </c>
      <c r="C194" s="1" t="s">
        <v>192</v>
      </c>
      <c r="D194" s="82" t="s">
        <v>244</v>
      </c>
      <c r="E194" s="431">
        <f>'Пр.7 Р.П. ЦС. ВР'!E54</f>
        <v>1309.5</v>
      </c>
    </row>
    <row r="195" spans="1:5" ht="12.75">
      <c r="A195" s="325" t="s">
        <v>356</v>
      </c>
      <c r="B195" s="92" t="s">
        <v>284</v>
      </c>
      <c r="C195" s="1" t="s">
        <v>192</v>
      </c>
      <c r="D195" s="82" t="s">
        <v>357</v>
      </c>
      <c r="E195" s="431">
        <f>'Пр.7 Р.П. ЦС. ВР'!E173</f>
        <v>379.88</v>
      </c>
    </row>
    <row r="196" spans="1:5" ht="14.25" customHeight="1">
      <c r="A196" s="55" t="s">
        <v>183</v>
      </c>
      <c r="B196" s="92" t="s">
        <v>284</v>
      </c>
      <c r="C196" s="1" t="s">
        <v>187</v>
      </c>
      <c r="D196" s="82"/>
      <c r="E196" s="431">
        <f>E197+E198</f>
        <v>130</v>
      </c>
    </row>
    <row r="197" spans="1:6" s="80" customFormat="1" ht="12.75">
      <c r="A197" s="324" t="s">
        <v>246</v>
      </c>
      <c r="B197" s="92" t="s">
        <v>284</v>
      </c>
      <c r="C197" s="1" t="s">
        <v>187</v>
      </c>
      <c r="D197" s="82" t="s">
        <v>244</v>
      </c>
      <c r="E197" s="431">
        <f>'Пр.7 Р.П. ЦС. ВР'!E55</f>
        <v>20</v>
      </c>
      <c r="F197" s="420"/>
    </row>
    <row r="198" spans="1:5" ht="12.75">
      <c r="A198" s="325" t="s">
        <v>356</v>
      </c>
      <c r="B198" s="92" t="s">
        <v>284</v>
      </c>
      <c r="C198" s="1" t="s">
        <v>187</v>
      </c>
      <c r="D198" s="82" t="s">
        <v>357</v>
      </c>
      <c r="E198" s="431">
        <f>'Пр.7 Р.П. ЦС. ВР'!E174</f>
        <v>110</v>
      </c>
    </row>
    <row r="199" spans="1:5" ht="25.5" hidden="1">
      <c r="A199" s="98" t="s">
        <v>637</v>
      </c>
      <c r="B199" s="99" t="s">
        <v>477</v>
      </c>
      <c r="C199" s="1"/>
      <c r="D199" s="82"/>
      <c r="E199" s="431">
        <f>E200</f>
        <v>730</v>
      </c>
    </row>
    <row r="200" spans="1:5" ht="25.5" hidden="1">
      <c r="A200" s="85" t="s">
        <v>236</v>
      </c>
      <c r="B200" s="99" t="s">
        <v>477</v>
      </c>
      <c r="C200" s="1" t="s">
        <v>233</v>
      </c>
      <c r="D200" s="82"/>
      <c r="E200" s="431">
        <f>E201</f>
        <v>730</v>
      </c>
    </row>
    <row r="201" spans="1:6" s="91" customFormat="1" ht="12.75" hidden="1">
      <c r="A201" s="326" t="s">
        <v>275</v>
      </c>
      <c r="B201" s="99" t="s">
        <v>477</v>
      </c>
      <c r="C201" s="1" t="s">
        <v>233</v>
      </c>
      <c r="D201" s="82" t="s">
        <v>274</v>
      </c>
      <c r="E201" s="431">
        <f>'Пр.7 Р.П. ЦС. ВР'!E147</f>
        <v>730</v>
      </c>
      <c r="F201" s="424"/>
    </row>
    <row r="202" spans="1:5" ht="39">
      <c r="A202" s="114" t="s">
        <v>478</v>
      </c>
      <c r="B202" s="99" t="s">
        <v>597</v>
      </c>
      <c r="C202" s="1"/>
      <c r="D202" s="82"/>
      <c r="E202" s="431">
        <f>E203</f>
        <v>600</v>
      </c>
    </row>
    <row r="203" spans="1:5" ht="25.5">
      <c r="A203" s="85" t="s">
        <v>236</v>
      </c>
      <c r="B203" s="99" t="s">
        <v>597</v>
      </c>
      <c r="C203" s="1" t="s">
        <v>233</v>
      </c>
      <c r="D203" s="82"/>
      <c r="E203" s="431">
        <f>E204</f>
        <v>600</v>
      </c>
    </row>
    <row r="204" spans="1:5" ht="12.75">
      <c r="A204" s="327" t="s">
        <v>282</v>
      </c>
      <c r="B204" s="99" t="s">
        <v>597</v>
      </c>
      <c r="C204" s="1" t="s">
        <v>233</v>
      </c>
      <c r="D204" s="82" t="s">
        <v>281</v>
      </c>
      <c r="E204" s="431">
        <f>'Пр.7 Р.П. ЦС. ВР'!E268</f>
        <v>600</v>
      </c>
    </row>
    <row r="205" spans="1:5" ht="25.5">
      <c r="A205" s="88" t="s">
        <v>373</v>
      </c>
      <c r="B205" s="94" t="s">
        <v>598</v>
      </c>
      <c r="C205" s="1"/>
      <c r="D205" s="82"/>
      <c r="E205" s="431">
        <f>E206</f>
        <v>563</v>
      </c>
    </row>
    <row r="206" spans="1:5" ht="12.75">
      <c r="A206" s="85" t="s">
        <v>178</v>
      </c>
      <c r="B206" s="94" t="s">
        <v>598</v>
      </c>
      <c r="C206" s="1" t="s">
        <v>192</v>
      </c>
      <c r="D206" s="82"/>
      <c r="E206" s="431">
        <f>E207</f>
        <v>563</v>
      </c>
    </row>
    <row r="207" spans="1:5" ht="12.75">
      <c r="A207" s="324" t="s">
        <v>246</v>
      </c>
      <c r="B207" s="94" t="s">
        <v>598</v>
      </c>
      <c r="C207" s="1" t="s">
        <v>192</v>
      </c>
      <c r="D207" s="82" t="s">
        <v>244</v>
      </c>
      <c r="E207" s="431">
        <f>'Пр.7 Р.П. ЦС. ВР'!E57</f>
        <v>563</v>
      </c>
    </row>
    <row r="208" spans="1:5" ht="12.75">
      <c r="A208" s="88" t="s">
        <v>374</v>
      </c>
      <c r="B208" s="94" t="s">
        <v>599</v>
      </c>
      <c r="C208" s="1"/>
      <c r="D208" s="82"/>
      <c r="E208" s="431">
        <f>E209</f>
        <v>700</v>
      </c>
    </row>
    <row r="209" spans="1:5" ht="12.75">
      <c r="A209" s="85" t="s">
        <v>178</v>
      </c>
      <c r="B209" s="94" t="s">
        <v>599</v>
      </c>
      <c r="C209" s="1" t="s">
        <v>192</v>
      </c>
      <c r="D209" s="82"/>
      <c r="E209" s="431">
        <f>E210</f>
        <v>700</v>
      </c>
    </row>
    <row r="210" spans="1:5" ht="12.75">
      <c r="A210" s="324" t="s">
        <v>246</v>
      </c>
      <c r="B210" s="94" t="s">
        <v>599</v>
      </c>
      <c r="C210" s="1" t="s">
        <v>192</v>
      </c>
      <c r="D210" s="82" t="s">
        <v>244</v>
      </c>
      <c r="E210" s="431">
        <f>'Пр.7 Р.П. ЦС. ВР'!E59</f>
        <v>700</v>
      </c>
    </row>
    <row r="211" spans="1:5" ht="25.5">
      <c r="A211" s="88" t="s">
        <v>368</v>
      </c>
      <c r="B211" s="94" t="s">
        <v>600</v>
      </c>
      <c r="C211" s="1"/>
      <c r="D211" s="82"/>
      <c r="E211" s="431">
        <f>E212</f>
        <v>15.2</v>
      </c>
    </row>
    <row r="212" spans="1:5" ht="16.5" customHeight="1">
      <c r="A212" s="55" t="s">
        <v>183</v>
      </c>
      <c r="B212" s="94" t="s">
        <v>600</v>
      </c>
      <c r="C212" s="1" t="s">
        <v>187</v>
      </c>
      <c r="D212" s="82"/>
      <c r="E212" s="431">
        <f>E213</f>
        <v>15.2</v>
      </c>
    </row>
    <row r="213" spans="1:5" ht="12.75">
      <c r="A213" s="324" t="s">
        <v>246</v>
      </c>
      <c r="B213" s="94" t="s">
        <v>600</v>
      </c>
      <c r="C213" s="1" t="s">
        <v>187</v>
      </c>
      <c r="D213" s="82" t="s">
        <v>244</v>
      </c>
      <c r="E213" s="431">
        <f>'Пр.7 Р.П. ЦС. ВР'!E61</f>
        <v>15.2</v>
      </c>
    </row>
    <row r="214" spans="1:5" ht="12.75">
      <c r="A214" s="85" t="s">
        <v>619</v>
      </c>
      <c r="B214" s="94" t="s">
        <v>620</v>
      </c>
      <c r="C214" s="1"/>
      <c r="D214" s="82"/>
      <c r="E214" s="431">
        <f>E215</f>
        <v>795</v>
      </c>
    </row>
    <row r="215" spans="1:5" ht="12.75">
      <c r="A215" s="85" t="s">
        <v>178</v>
      </c>
      <c r="B215" s="94" t="s">
        <v>620</v>
      </c>
      <c r="C215" s="1" t="s">
        <v>192</v>
      </c>
      <c r="D215" s="82"/>
      <c r="E215" s="431">
        <f>E216</f>
        <v>795</v>
      </c>
    </row>
    <row r="216" spans="1:5" ht="12.75">
      <c r="A216" s="328" t="s">
        <v>235</v>
      </c>
      <c r="B216" s="94" t="s">
        <v>620</v>
      </c>
      <c r="C216" s="1" t="s">
        <v>192</v>
      </c>
      <c r="D216" s="82" t="s">
        <v>234</v>
      </c>
      <c r="E216" s="431">
        <f>'Пр.7 Р.П. ЦС. ВР'!E110</f>
        <v>795</v>
      </c>
    </row>
    <row r="217" spans="1:5" ht="25.5">
      <c r="A217" s="144" t="s">
        <v>158</v>
      </c>
      <c r="B217" s="94" t="s">
        <v>157</v>
      </c>
      <c r="C217" s="1"/>
      <c r="D217" s="82"/>
      <c r="E217" s="431">
        <f>E218</f>
        <v>450</v>
      </c>
    </row>
    <row r="218" spans="1:5" ht="12.75">
      <c r="A218" s="85" t="s">
        <v>178</v>
      </c>
      <c r="B218" s="94" t="s">
        <v>157</v>
      </c>
      <c r="C218" s="1" t="s">
        <v>192</v>
      </c>
      <c r="D218" s="82"/>
      <c r="E218" s="431">
        <f>E219</f>
        <v>450</v>
      </c>
    </row>
    <row r="219" spans="1:5" ht="12.75">
      <c r="A219" s="326" t="s">
        <v>354</v>
      </c>
      <c r="B219" s="94" t="s">
        <v>157</v>
      </c>
      <c r="C219" s="1" t="s">
        <v>192</v>
      </c>
      <c r="D219" s="82" t="s">
        <v>355</v>
      </c>
      <c r="E219" s="431">
        <f>'Пр.7 Р.П. ЦС. ВР'!E105</f>
        <v>450</v>
      </c>
    </row>
    <row r="220" spans="1:5" ht="25.5">
      <c r="A220" s="144" t="s">
        <v>152</v>
      </c>
      <c r="B220" s="94" t="s">
        <v>630</v>
      </c>
      <c r="C220" s="1"/>
      <c r="D220" s="82"/>
      <c r="E220" s="431">
        <f>E221</f>
        <v>1564</v>
      </c>
    </row>
    <row r="221" spans="1:5" ht="12.75">
      <c r="A221" s="85" t="s">
        <v>178</v>
      </c>
      <c r="B221" s="94" t="s">
        <v>630</v>
      </c>
      <c r="C221" s="1" t="s">
        <v>192</v>
      </c>
      <c r="D221" s="82"/>
      <c r="E221" s="431">
        <f>E222+E223</f>
        <v>1564</v>
      </c>
    </row>
    <row r="222" spans="1:5" ht="12.75">
      <c r="A222" s="326" t="s">
        <v>227</v>
      </c>
      <c r="B222" s="94" t="s">
        <v>630</v>
      </c>
      <c r="C222" s="1" t="s">
        <v>192</v>
      </c>
      <c r="D222" s="82" t="s">
        <v>226</v>
      </c>
      <c r="E222" s="431">
        <f>'Пр.7 Р.П. ЦС. ВР'!E115</f>
        <v>769</v>
      </c>
    </row>
    <row r="223" spans="1:5" ht="12.75">
      <c r="A223" s="326" t="s">
        <v>153</v>
      </c>
      <c r="B223" s="94" t="s">
        <v>630</v>
      </c>
      <c r="C223" s="1" t="s">
        <v>192</v>
      </c>
      <c r="D223" s="82" t="s">
        <v>274</v>
      </c>
      <c r="E223" s="431">
        <f>'Пр.7 Р.П. ЦС. ВР'!E145</f>
        <v>795</v>
      </c>
    </row>
    <row r="224" spans="1:5" ht="25.5">
      <c r="A224" s="55" t="s">
        <v>635</v>
      </c>
      <c r="B224" s="94" t="s">
        <v>636</v>
      </c>
      <c r="C224" s="1"/>
      <c r="D224" s="82"/>
      <c r="E224" s="431">
        <f>E225</f>
        <v>1300</v>
      </c>
    </row>
    <row r="225" spans="1:5" ht="12.75">
      <c r="A225" s="85" t="s">
        <v>178</v>
      </c>
      <c r="B225" s="94" t="s">
        <v>636</v>
      </c>
      <c r="C225" s="1" t="s">
        <v>192</v>
      </c>
      <c r="D225" s="82"/>
      <c r="E225" s="431">
        <f>E226</f>
        <v>1300</v>
      </c>
    </row>
    <row r="226" spans="1:5" ht="12.75">
      <c r="A226" s="326" t="s">
        <v>227</v>
      </c>
      <c r="B226" s="94" t="s">
        <v>636</v>
      </c>
      <c r="C226" s="1" t="s">
        <v>192</v>
      </c>
      <c r="D226" s="82" t="s">
        <v>226</v>
      </c>
      <c r="E226" s="431">
        <f>'Пр.7 Р.П. ЦС. ВР'!E118</f>
        <v>1300</v>
      </c>
    </row>
    <row r="227" spans="1:5" ht="12.75">
      <c r="A227" s="102" t="s">
        <v>4</v>
      </c>
      <c r="B227" s="94" t="s">
        <v>3</v>
      </c>
      <c r="C227" s="1"/>
      <c r="D227" s="82"/>
      <c r="E227" s="431">
        <f>E228</f>
        <v>3800</v>
      </c>
    </row>
    <row r="228" spans="1:5" ht="12.75">
      <c r="A228" s="85" t="s">
        <v>178</v>
      </c>
      <c r="B228" s="94" t="s">
        <v>3</v>
      </c>
      <c r="C228" s="1" t="s">
        <v>192</v>
      </c>
      <c r="D228" s="82"/>
      <c r="E228" s="431">
        <f>E229</f>
        <v>3800</v>
      </c>
    </row>
    <row r="229" spans="1:5" ht="12.75">
      <c r="A229" s="324" t="s">
        <v>356</v>
      </c>
      <c r="B229" s="94" t="s">
        <v>3</v>
      </c>
      <c r="C229" s="1" t="s">
        <v>192</v>
      </c>
      <c r="D229" s="82" t="s">
        <v>357</v>
      </c>
      <c r="E229" s="431">
        <f>'Пр.7 Р.П. ЦС. ВР'!E176</f>
        <v>3800</v>
      </c>
    </row>
    <row r="230" spans="1:5" ht="25.5">
      <c r="A230" s="98" t="s">
        <v>5</v>
      </c>
      <c r="B230" s="94" t="s">
        <v>6</v>
      </c>
      <c r="C230" s="1"/>
      <c r="D230" s="82"/>
      <c r="E230" s="431">
        <f>E231</f>
        <v>50</v>
      </c>
    </row>
    <row r="231" spans="1:5" ht="12.75">
      <c r="A231" s="85" t="s">
        <v>178</v>
      </c>
      <c r="B231" s="94" t="s">
        <v>6</v>
      </c>
      <c r="C231" s="1" t="s">
        <v>192</v>
      </c>
      <c r="D231" s="82"/>
      <c r="E231" s="431">
        <f>E232</f>
        <v>50</v>
      </c>
    </row>
    <row r="232" spans="1:5" ht="12.75">
      <c r="A232" s="324" t="s">
        <v>356</v>
      </c>
      <c r="B232" s="94" t="s">
        <v>6</v>
      </c>
      <c r="C232" s="1" t="s">
        <v>192</v>
      </c>
      <c r="D232" s="82" t="s">
        <v>357</v>
      </c>
      <c r="E232" s="431">
        <f>'Пр.7 Р.П. ЦС. ВР'!E178</f>
        <v>50</v>
      </c>
    </row>
    <row r="233" spans="1:5" ht="25.5">
      <c r="A233" s="98" t="s">
        <v>7</v>
      </c>
      <c r="B233" s="94" t="s">
        <v>8</v>
      </c>
      <c r="C233" s="1"/>
      <c r="D233" s="82"/>
      <c r="E233" s="431">
        <f>E234</f>
        <v>525</v>
      </c>
    </row>
    <row r="234" spans="1:5" ht="12.75">
      <c r="A234" s="85" t="s">
        <v>178</v>
      </c>
      <c r="B234" s="94" t="s">
        <v>8</v>
      </c>
      <c r="C234" s="1" t="s">
        <v>192</v>
      </c>
      <c r="D234" s="82"/>
      <c r="E234" s="431">
        <f>E235</f>
        <v>525</v>
      </c>
    </row>
    <row r="235" spans="1:5" ht="12.75">
      <c r="A235" s="324" t="s">
        <v>356</v>
      </c>
      <c r="B235" s="94" t="s">
        <v>8</v>
      </c>
      <c r="C235" s="1" t="s">
        <v>192</v>
      </c>
      <c r="D235" s="82" t="s">
        <v>357</v>
      </c>
      <c r="E235" s="431">
        <f>'Пр.7 Р.П. ЦС. ВР'!E180</f>
        <v>525</v>
      </c>
    </row>
    <row r="236" spans="1:5" ht="12.75" hidden="1">
      <c r="A236" s="402" t="s">
        <v>141</v>
      </c>
      <c r="B236" s="94" t="s">
        <v>126</v>
      </c>
      <c r="C236" s="1"/>
      <c r="D236" s="82"/>
      <c r="E236" s="431">
        <f>E237</f>
        <v>0</v>
      </c>
    </row>
    <row r="237" spans="1:5" ht="12.75" hidden="1">
      <c r="A237" s="88" t="s">
        <v>240</v>
      </c>
      <c r="B237" s="94" t="s">
        <v>126</v>
      </c>
      <c r="C237" s="1" t="s">
        <v>267</v>
      </c>
      <c r="D237" s="82"/>
      <c r="E237" s="431">
        <f>E238</f>
        <v>0</v>
      </c>
    </row>
    <row r="238" spans="1:5" ht="12.75" hidden="1">
      <c r="A238" s="324" t="s">
        <v>356</v>
      </c>
      <c r="B238" s="94" t="s">
        <v>126</v>
      </c>
      <c r="C238" s="1" t="s">
        <v>267</v>
      </c>
      <c r="D238" s="82" t="s">
        <v>357</v>
      </c>
      <c r="E238" s="431"/>
    </row>
    <row r="239" spans="1:5" ht="25.5" hidden="1">
      <c r="A239" s="55" t="s">
        <v>61</v>
      </c>
      <c r="B239" s="99" t="s">
        <v>59</v>
      </c>
      <c r="C239" s="1"/>
      <c r="D239" s="82"/>
      <c r="E239" s="431">
        <f>E240</f>
        <v>0</v>
      </c>
    </row>
    <row r="240" spans="1:5" ht="25.5" hidden="1">
      <c r="A240" s="98" t="s">
        <v>229</v>
      </c>
      <c r="B240" s="99" t="s">
        <v>59</v>
      </c>
      <c r="C240" s="1" t="s">
        <v>228</v>
      </c>
      <c r="D240" s="82"/>
      <c r="E240" s="431">
        <f>E241</f>
        <v>0</v>
      </c>
    </row>
    <row r="241" spans="1:5" ht="12.75" hidden="1">
      <c r="A241" s="326" t="s">
        <v>227</v>
      </c>
      <c r="B241" s="99" t="s">
        <v>59</v>
      </c>
      <c r="C241" s="1" t="s">
        <v>228</v>
      </c>
      <c r="D241" s="82" t="s">
        <v>226</v>
      </c>
      <c r="E241" s="431">
        <f>'Пр.7 Р.П. ЦС. ВР'!E120</f>
        <v>0</v>
      </c>
    </row>
    <row r="242" spans="1:5" ht="12.75" hidden="1">
      <c r="A242" s="95" t="s">
        <v>79</v>
      </c>
      <c r="B242" s="92" t="s">
        <v>59</v>
      </c>
      <c r="C242" s="1"/>
      <c r="D242" s="82"/>
      <c r="E242" s="431">
        <f>E243</f>
        <v>0</v>
      </c>
    </row>
    <row r="243" spans="1:5" ht="12.75" hidden="1">
      <c r="A243" s="88" t="s">
        <v>240</v>
      </c>
      <c r="B243" s="92" t="s">
        <v>59</v>
      </c>
      <c r="C243" s="1" t="s">
        <v>267</v>
      </c>
      <c r="D243" s="82"/>
      <c r="E243" s="431">
        <f>E244</f>
        <v>0</v>
      </c>
    </row>
    <row r="244" spans="1:5" ht="12.75" hidden="1">
      <c r="A244" s="324" t="s">
        <v>246</v>
      </c>
      <c r="B244" s="92" t="s">
        <v>59</v>
      </c>
      <c r="C244" s="1" t="s">
        <v>267</v>
      </c>
      <c r="D244" s="82" t="s">
        <v>244</v>
      </c>
      <c r="E244" s="431">
        <f>'Пр.7 Р.П. ЦС. ВР'!E63</f>
        <v>0</v>
      </c>
    </row>
    <row r="245" spans="1:5" ht="12.75" hidden="1">
      <c r="A245" s="85" t="s">
        <v>91</v>
      </c>
      <c r="B245" s="1" t="s">
        <v>90</v>
      </c>
      <c r="C245" s="1"/>
      <c r="D245" s="82"/>
      <c r="E245" s="431">
        <f>E246</f>
        <v>0</v>
      </c>
    </row>
    <row r="246" spans="1:5" ht="12.75" hidden="1">
      <c r="A246" s="88" t="s">
        <v>240</v>
      </c>
      <c r="B246" s="1" t="s">
        <v>90</v>
      </c>
      <c r="C246" s="1" t="s">
        <v>267</v>
      </c>
      <c r="D246" s="82"/>
      <c r="E246" s="431">
        <f>E247</f>
        <v>0</v>
      </c>
    </row>
    <row r="247" spans="1:5" ht="12.75" hidden="1">
      <c r="A247" s="88" t="s">
        <v>222</v>
      </c>
      <c r="B247" s="1" t="s">
        <v>90</v>
      </c>
      <c r="C247" s="1" t="s">
        <v>267</v>
      </c>
      <c r="D247" s="82" t="s">
        <v>221</v>
      </c>
      <c r="E247" s="431">
        <f>'Пр.7 Р.П. ЦС. ВР'!E260</f>
        <v>0</v>
      </c>
    </row>
    <row r="248" spans="1:5" ht="12.75">
      <c r="A248" s="403" t="s">
        <v>130</v>
      </c>
      <c r="B248" s="94" t="s">
        <v>129</v>
      </c>
      <c r="C248" s="1"/>
      <c r="D248" s="82"/>
      <c r="E248" s="431">
        <f>E249</f>
        <v>293.5936</v>
      </c>
    </row>
    <row r="249" spans="1:5" ht="12.75">
      <c r="A249" s="85" t="s">
        <v>178</v>
      </c>
      <c r="B249" s="94" t="s">
        <v>129</v>
      </c>
      <c r="C249" s="1" t="s">
        <v>192</v>
      </c>
      <c r="D249" s="82"/>
      <c r="E249" s="431">
        <f>E250</f>
        <v>293.5936</v>
      </c>
    </row>
    <row r="250" spans="1:5" ht="12.75">
      <c r="A250" s="324" t="s">
        <v>275</v>
      </c>
      <c r="B250" s="94" t="s">
        <v>129</v>
      </c>
      <c r="C250" s="1" t="s">
        <v>192</v>
      </c>
      <c r="D250" s="82" t="s">
        <v>274</v>
      </c>
      <c r="E250" s="431">
        <f>'Пр.7 Р.П. ЦС. ВР'!E149</f>
        <v>293.5936</v>
      </c>
    </row>
    <row r="251" spans="1:5" ht="25.5">
      <c r="A251" s="88" t="s">
        <v>595</v>
      </c>
      <c r="B251" s="94" t="s">
        <v>285</v>
      </c>
      <c r="C251" s="1"/>
      <c r="D251" s="82"/>
      <c r="E251" s="431">
        <f>E252</f>
        <v>400</v>
      </c>
    </row>
    <row r="252" spans="1:5" ht="12.75">
      <c r="A252" s="88" t="s">
        <v>369</v>
      </c>
      <c r="B252" s="94" t="s">
        <v>285</v>
      </c>
      <c r="C252" s="1" t="s">
        <v>30</v>
      </c>
      <c r="D252" s="82"/>
      <c r="E252" s="431">
        <f>E253</f>
        <v>400</v>
      </c>
    </row>
    <row r="253" spans="1:5" ht="12.75">
      <c r="A253" s="329" t="s">
        <v>295</v>
      </c>
      <c r="B253" s="94" t="s">
        <v>285</v>
      </c>
      <c r="C253" s="1" t="s">
        <v>30</v>
      </c>
      <c r="D253" s="82" t="s">
        <v>286</v>
      </c>
      <c r="E253" s="431">
        <f>'Пр.7 Р.П. ЦС. ВР'!E47</f>
        <v>400</v>
      </c>
    </row>
    <row r="254" spans="1:5" ht="25.5">
      <c r="A254" s="102" t="s">
        <v>623</v>
      </c>
      <c r="B254" s="92" t="s">
        <v>622</v>
      </c>
      <c r="C254" s="1"/>
      <c r="D254" s="82"/>
      <c r="E254" s="431">
        <f>E255+E258+E259</f>
        <v>499.70477999999997</v>
      </c>
    </row>
    <row r="255" spans="1:5" ht="12.75">
      <c r="A255" s="95" t="s">
        <v>180</v>
      </c>
      <c r="B255" s="92" t="s">
        <v>622</v>
      </c>
      <c r="C255" s="1" t="s">
        <v>181</v>
      </c>
      <c r="D255" s="82"/>
      <c r="E255" s="431">
        <f>E256</f>
        <v>484.33</v>
      </c>
    </row>
    <row r="256" spans="1:5" ht="12.75">
      <c r="A256" s="323" t="s">
        <v>465</v>
      </c>
      <c r="B256" s="92" t="s">
        <v>622</v>
      </c>
      <c r="C256" s="1" t="s">
        <v>181</v>
      </c>
      <c r="D256" s="82" t="s">
        <v>466</v>
      </c>
      <c r="E256" s="431">
        <f>'Пр.7 Р.П. ЦС. ВР'!E71</f>
        <v>484.33</v>
      </c>
    </row>
    <row r="257" spans="1:6" s="80" customFormat="1" ht="12.75" hidden="1">
      <c r="A257" s="88" t="s">
        <v>372</v>
      </c>
      <c r="B257" s="92" t="s">
        <v>622</v>
      </c>
      <c r="C257" s="1" t="s">
        <v>289</v>
      </c>
      <c r="D257" s="82"/>
      <c r="E257" s="431">
        <f>E258</f>
        <v>0</v>
      </c>
      <c r="F257" s="420"/>
    </row>
    <row r="258" spans="1:6" s="80" customFormat="1" ht="12.75" hidden="1">
      <c r="A258" s="323" t="s">
        <v>465</v>
      </c>
      <c r="B258" s="92" t="s">
        <v>622</v>
      </c>
      <c r="C258" s="1" t="s">
        <v>289</v>
      </c>
      <c r="D258" s="82" t="s">
        <v>466</v>
      </c>
      <c r="E258" s="431">
        <f>'Пр.7 Р.П. ЦС. ВР'!E72</f>
        <v>0</v>
      </c>
      <c r="F258" s="420"/>
    </row>
    <row r="259" spans="1:5" ht="12.75">
      <c r="A259" s="85" t="s">
        <v>178</v>
      </c>
      <c r="B259" s="92" t="s">
        <v>622</v>
      </c>
      <c r="C259" s="1" t="s">
        <v>192</v>
      </c>
      <c r="D259" s="82"/>
      <c r="E259" s="431">
        <f>E260</f>
        <v>15.37478</v>
      </c>
    </row>
    <row r="260" spans="1:5" ht="12.75">
      <c r="A260" s="323" t="s">
        <v>465</v>
      </c>
      <c r="B260" s="92" t="s">
        <v>622</v>
      </c>
      <c r="C260" s="1" t="s">
        <v>192</v>
      </c>
      <c r="D260" s="82" t="s">
        <v>466</v>
      </c>
      <c r="E260" s="431">
        <f>'Пр.7 Р.П. ЦС. ВР'!E73</f>
        <v>15.37478</v>
      </c>
    </row>
    <row r="261" spans="1:5" ht="12.75" hidden="1">
      <c r="A261" s="85" t="s">
        <v>91</v>
      </c>
      <c r="B261" s="1" t="s">
        <v>94</v>
      </c>
      <c r="C261" s="1"/>
      <c r="D261" s="82"/>
      <c r="E261" s="431">
        <f>E262</f>
        <v>0</v>
      </c>
    </row>
    <row r="262" spans="1:5" ht="12.75" hidden="1">
      <c r="A262" s="88" t="s">
        <v>240</v>
      </c>
      <c r="B262" s="1" t="s">
        <v>94</v>
      </c>
      <c r="C262" s="1" t="s">
        <v>267</v>
      </c>
      <c r="D262" s="82"/>
      <c r="E262" s="431">
        <f>E263</f>
        <v>0</v>
      </c>
    </row>
    <row r="263" spans="1:5" ht="12.75" hidden="1">
      <c r="A263" s="88" t="s">
        <v>222</v>
      </c>
      <c r="B263" s="1" t="s">
        <v>94</v>
      </c>
      <c r="C263" s="1" t="s">
        <v>267</v>
      </c>
      <c r="D263" s="82" t="s">
        <v>221</v>
      </c>
      <c r="E263" s="431">
        <f>'Пр.7 Р.П. ЦС. ВР'!E262</f>
        <v>0</v>
      </c>
    </row>
    <row r="264" spans="1:5" ht="25.5" hidden="1">
      <c r="A264" s="88" t="s">
        <v>148</v>
      </c>
      <c r="B264" s="1" t="s">
        <v>125</v>
      </c>
      <c r="C264" s="1"/>
      <c r="D264" s="82"/>
      <c r="E264" s="431">
        <f>E265</f>
        <v>0</v>
      </c>
    </row>
    <row r="265" spans="1:5" ht="12.75" hidden="1">
      <c r="A265" s="88" t="s">
        <v>240</v>
      </c>
      <c r="B265" s="1" t="s">
        <v>125</v>
      </c>
      <c r="C265" s="1" t="s">
        <v>267</v>
      </c>
      <c r="D265" s="82"/>
      <c r="E265" s="431">
        <f>E266+E267</f>
        <v>0</v>
      </c>
    </row>
    <row r="266" spans="1:5" ht="12.75" hidden="1">
      <c r="A266" s="88" t="s">
        <v>356</v>
      </c>
      <c r="B266" s="1" t="s">
        <v>125</v>
      </c>
      <c r="C266" s="1" t="s">
        <v>267</v>
      </c>
      <c r="D266" s="82" t="s">
        <v>357</v>
      </c>
      <c r="E266" s="431">
        <f>'Пр.7 Р.П. ЦС. ВР'!E182</f>
        <v>0</v>
      </c>
    </row>
    <row r="267" spans="1:5" ht="12.75" hidden="1">
      <c r="A267" s="88" t="s">
        <v>222</v>
      </c>
      <c r="B267" s="1" t="s">
        <v>125</v>
      </c>
      <c r="C267" s="1" t="s">
        <v>267</v>
      </c>
      <c r="D267" s="82" t="s">
        <v>221</v>
      </c>
      <c r="E267" s="431">
        <f>'Пр.7 Р.П. ЦС. ВР'!E264</f>
        <v>0</v>
      </c>
    </row>
    <row r="268" spans="1:5" ht="25.5" hidden="1">
      <c r="A268" s="89" t="s">
        <v>268</v>
      </c>
      <c r="B268" s="1" t="s">
        <v>121</v>
      </c>
      <c r="C268" s="1"/>
      <c r="D268" s="82"/>
      <c r="E268" s="431">
        <f>E269+E271</f>
        <v>0</v>
      </c>
    </row>
    <row r="269" spans="1:5" ht="12.75" hidden="1">
      <c r="A269" s="88" t="s">
        <v>371</v>
      </c>
      <c r="B269" s="1" t="s">
        <v>121</v>
      </c>
      <c r="C269" s="1" t="s">
        <v>264</v>
      </c>
      <c r="D269" s="82"/>
      <c r="E269" s="431">
        <f>E270</f>
        <v>0</v>
      </c>
    </row>
    <row r="270" spans="1:5" ht="12.75" hidden="1">
      <c r="A270" s="102" t="s">
        <v>220</v>
      </c>
      <c r="B270" s="1" t="s">
        <v>121</v>
      </c>
      <c r="C270" s="1" t="s">
        <v>264</v>
      </c>
      <c r="D270" s="82" t="s">
        <v>219</v>
      </c>
      <c r="E270" s="431">
        <f>'Пр.7 Р.П. ЦС. ВР'!E206</f>
        <v>0</v>
      </c>
    </row>
    <row r="271" spans="1:5" ht="25.5" hidden="1">
      <c r="A271" s="89" t="s">
        <v>268</v>
      </c>
      <c r="B271" s="1" t="s">
        <v>121</v>
      </c>
      <c r="C271" s="1" t="s">
        <v>271</v>
      </c>
      <c r="D271" s="82"/>
      <c r="E271" s="431">
        <f>E272</f>
        <v>0</v>
      </c>
    </row>
    <row r="272" spans="1:5" ht="12.75" hidden="1">
      <c r="A272" s="102" t="s">
        <v>220</v>
      </c>
      <c r="B272" s="1" t="s">
        <v>121</v>
      </c>
      <c r="C272" s="1" t="s">
        <v>271</v>
      </c>
      <c r="D272" s="82" t="s">
        <v>219</v>
      </c>
      <c r="E272" s="431">
        <f>'Пр.7 Р.П. ЦС. ВР'!E207</f>
        <v>0</v>
      </c>
    </row>
    <row r="273" spans="1:5" ht="12.75" hidden="1">
      <c r="A273" s="102" t="s">
        <v>120</v>
      </c>
      <c r="B273" s="1" t="s">
        <v>119</v>
      </c>
      <c r="C273" s="1"/>
      <c r="D273" s="82"/>
      <c r="E273" s="431">
        <f>E274</f>
        <v>0</v>
      </c>
    </row>
    <row r="274" spans="1:5" ht="12.75" hidden="1">
      <c r="A274" s="88" t="s">
        <v>240</v>
      </c>
      <c r="B274" s="1" t="s">
        <v>119</v>
      </c>
      <c r="C274" s="1" t="s">
        <v>267</v>
      </c>
      <c r="D274" s="82"/>
      <c r="E274" s="431">
        <f>E275</f>
        <v>0</v>
      </c>
    </row>
    <row r="275" spans="1:5" ht="12.75" hidden="1">
      <c r="A275" s="102" t="s">
        <v>220</v>
      </c>
      <c r="B275" s="1" t="s">
        <v>119</v>
      </c>
      <c r="C275" s="1" t="s">
        <v>267</v>
      </c>
      <c r="D275" s="82" t="s">
        <v>219</v>
      </c>
      <c r="E275" s="431">
        <f>'Пр.7 Р.П. ЦС. ВР'!E209</f>
        <v>0</v>
      </c>
    </row>
    <row r="276" spans="1:5" ht="12.75" hidden="1">
      <c r="A276" s="403" t="s">
        <v>127</v>
      </c>
      <c r="B276" s="94" t="s">
        <v>128</v>
      </c>
      <c r="C276" s="123"/>
      <c r="D276" s="82"/>
      <c r="E276" s="431">
        <f>E277</f>
        <v>0</v>
      </c>
    </row>
    <row r="277" spans="1:5" ht="12.75" hidden="1">
      <c r="A277" s="403" t="s">
        <v>127</v>
      </c>
      <c r="B277" s="94" t="s">
        <v>128</v>
      </c>
      <c r="C277" s="123" t="s">
        <v>267</v>
      </c>
      <c r="D277" s="82"/>
      <c r="E277" s="431">
        <f>E278</f>
        <v>0</v>
      </c>
    </row>
    <row r="278" spans="1:5" ht="12.75" hidden="1">
      <c r="A278" s="88" t="s">
        <v>275</v>
      </c>
      <c r="B278" s="94" t="s">
        <v>128</v>
      </c>
      <c r="C278" s="123" t="s">
        <v>267</v>
      </c>
      <c r="D278" s="82" t="s">
        <v>274</v>
      </c>
      <c r="E278" s="431">
        <f>'Пр.7 Р.П. ЦС. ВР'!E151</f>
        <v>0</v>
      </c>
    </row>
    <row r="279" spans="1:5" ht="12.75" hidden="1">
      <c r="A279" s="88" t="s">
        <v>81</v>
      </c>
      <c r="B279" s="92" t="s">
        <v>80</v>
      </c>
      <c r="C279" s="1"/>
      <c r="D279" s="82"/>
      <c r="E279" s="431">
        <f>E280</f>
        <v>0</v>
      </c>
    </row>
    <row r="280" spans="1:5" ht="12.75" hidden="1">
      <c r="A280" s="88" t="s">
        <v>240</v>
      </c>
      <c r="B280" s="92" t="s">
        <v>80</v>
      </c>
      <c r="C280" s="82" t="s">
        <v>267</v>
      </c>
      <c r="D280" s="82"/>
      <c r="E280" s="431">
        <f>E281</f>
        <v>0</v>
      </c>
    </row>
    <row r="281" spans="1:5" ht="12.75" hidden="1">
      <c r="A281" s="324" t="s">
        <v>246</v>
      </c>
      <c r="B281" s="92" t="s">
        <v>80</v>
      </c>
      <c r="C281" s="82" t="s">
        <v>267</v>
      </c>
      <c r="D281" s="82" t="s">
        <v>244</v>
      </c>
      <c r="E281" s="431">
        <f>'Пр.7 Р.П. ЦС. ВР'!E65</f>
        <v>0</v>
      </c>
    </row>
    <row r="282" spans="1:5" ht="12.75" hidden="1">
      <c r="A282" s="85" t="s">
        <v>76</v>
      </c>
      <c r="B282" s="1" t="s">
        <v>75</v>
      </c>
      <c r="C282" s="1"/>
      <c r="D282" s="82"/>
      <c r="E282" s="431">
        <f>E283</f>
        <v>0</v>
      </c>
    </row>
    <row r="283" spans="1:5" ht="12.75" hidden="1">
      <c r="A283" s="85" t="s">
        <v>269</v>
      </c>
      <c r="B283" s="1" t="s">
        <v>75</v>
      </c>
      <c r="C283" s="1" t="s">
        <v>270</v>
      </c>
      <c r="D283" s="82"/>
      <c r="E283" s="431">
        <f>E284</f>
        <v>0</v>
      </c>
    </row>
    <row r="284" spans="1:5" ht="12.75" hidden="1">
      <c r="A284" s="102" t="s">
        <v>220</v>
      </c>
      <c r="B284" s="1" t="s">
        <v>75</v>
      </c>
      <c r="C284" s="1" t="s">
        <v>270</v>
      </c>
      <c r="D284" s="82" t="s">
        <v>219</v>
      </c>
      <c r="E284" s="431">
        <f>'Пр.7 Р.П. ЦС. ВР'!E211</f>
        <v>0</v>
      </c>
    </row>
    <row r="285" spans="1:5" ht="12.75" hidden="1">
      <c r="A285" s="88" t="s">
        <v>78</v>
      </c>
      <c r="B285" s="99" t="s">
        <v>77</v>
      </c>
      <c r="C285" s="1"/>
      <c r="D285" s="82"/>
      <c r="E285" s="431">
        <f>E286</f>
        <v>0</v>
      </c>
    </row>
    <row r="286" spans="1:5" ht="12.75" hidden="1">
      <c r="A286" s="88" t="s">
        <v>240</v>
      </c>
      <c r="B286" s="99" t="s">
        <v>77</v>
      </c>
      <c r="C286" s="1" t="s">
        <v>267</v>
      </c>
      <c r="D286" s="82"/>
      <c r="E286" s="431">
        <f>E287</f>
        <v>0</v>
      </c>
    </row>
    <row r="287" spans="1:5" ht="12.75" hidden="1">
      <c r="A287" s="324" t="s">
        <v>356</v>
      </c>
      <c r="B287" s="99" t="s">
        <v>77</v>
      </c>
      <c r="C287" s="100">
        <v>244</v>
      </c>
      <c r="D287" s="82" t="s">
        <v>357</v>
      </c>
      <c r="E287" s="431">
        <f>'Пр.7 Р.П. ЦС. ВР'!E184</f>
        <v>0</v>
      </c>
    </row>
    <row r="288" spans="1:5" ht="12.75">
      <c r="A288" s="501" t="s">
        <v>218</v>
      </c>
      <c r="B288" s="502"/>
      <c r="C288" s="502"/>
      <c r="D288" s="503"/>
      <c r="E288" s="436">
        <f>E12+E39+E57+E75+E110+E134+E155+E160+E165+E182</f>
        <v>77438.06718</v>
      </c>
    </row>
    <row r="290" ht="12.75">
      <c r="E290" s="437"/>
    </row>
    <row r="293" ht="12.75">
      <c r="E293" s="437"/>
    </row>
    <row r="299" spans="1:6" s="365" customFormat="1" ht="12.75">
      <c r="A299" s="272"/>
      <c r="B299" s="362"/>
      <c r="C299" s="363"/>
      <c r="D299" s="364"/>
      <c r="E299" s="439"/>
      <c r="F299" s="428"/>
    </row>
  </sheetData>
  <sheetProtection/>
  <mergeCells count="4">
    <mergeCell ref="A8:E8"/>
    <mergeCell ref="A288:D288"/>
    <mergeCell ref="B3:E3"/>
    <mergeCell ref="D4:E4"/>
  </mergeCells>
  <printOptions/>
  <pageMargins left="0.5118110236220472" right="0" top="0" bottom="0" header="0" footer="0"/>
  <pageSetup fitToHeight="5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1"/>
  <sheetViews>
    <sheetView zoomScale="85" zoomScaleNormal="85" zoomScalePageLayoutView="0" workbookViewId="0" topLeftCell="A1">
      <selection activeCell="E5" sqref="E5"/>
    </sheetView>
  </sheetViews>
  <sheetFormatPr defaultColWidth="8.8515625" defaultRowHeight="15"/>
  <cols>
    <col min="1" max="1" width="69.28125" style="115" customWidth="1"/>
    <col min="2" max="2" width="7.421875" style="73" customWidth="1"/>
    <col min="3" max="3" width="12.140625" style="73" customWidth="1"/>
    <col min="4" max="4" width="10.140625" style="73" customWidth="1"/>
    <col min="5" max="5" width="13.140625" style="453" customWidth="1"/>
    <col min="6" max="6" width="4.28125" style="72" hidden="1" customWidth="1"/>
    <col min="7" max="7" width="13.57421875" style="338" hidden="1" customWidth="1"/>
    <col min="8" max="8" width="19.57421875" style="72" hidden="1" customWidth="1"/>
    <col min="9" max="14" width="8.8515625" style="72" hidden="1" customWidth="1"/>
    <col min="15" max="15" width="7.421875" style="72" hidden="1" customWidth="1"/>
    <col min="16" max="16" width="0.85546875" style="72" customWidth="1"/>
    <col min="17" max="17" width="8.8515625" style="72" customWidth="1"/>
    <col min="18" max="18" width="9.28125" style="72" bestFit="1" customWidth="1"/>
    <col min="19" max="16384" width="8.8515625" style="72" customWidth="1"/>
  </cols>
  <sheetData>
    <row r="1" ht="12.75">
      <c r="E1" s="443" t="s">
        <v>261</v>
      </c>
    </row>
    <row r="2" ht="12.75">
      <c r="E2" s="443" t="s">
        <v>260</v>
      </c>
    </row>
    <row r="3" ht="12.75">
      <c r="E3" s="444" t="s">
        <v>412</v>
      </c>
    </row>
    <row r="4" ht="12.75">
      <c r="E4" s="444" t="s">
        <v>201</v>
      </c>
    </row>
    <row r="5" ht="12.75">
      <c r="E5" s="443" t="s">
        <v>19</v>
      </c>
    </row>
    <row r="6" ht="12.75">
      <c r="E6" s="445"/>
    </row>
    <row r="7" spans="1:7" s="168" customFormat="1" ht="15.75">
      <c r="A7" s="471" t="s">
        <v>166</v>
      </c>
      <c r="B7" s="471"/>
      <c r="C7" s="471"/>
      <c r="D7" s="471"/>
      <c r="E7" s="471"/>
      <c r="G7" s="339"/>
    </row>
    <row r="8" ht="9" customHeight="1"/>
    <row r="9" spans="1:7" s="76" customFormat="1" ht="38.25">
      <c r="A9" s="74" t="s">
        <v>259</v>
      </c>
      <c r="B9" s="74" t="s">
        <v>256</v>
      </c>
      <c r="C9" s="75" t="s">
        <v>258</v>
      </c>
      <c r="D9" s="75" t="s">
        <v>257</v>
      </c>
      <c r="E9" s="446" t="s">
        <v>255</v>
      </c>
      <c r="G9" s="340"/>
    </row>
    <row r="10" spans="1:7" s="73" customFormat="1" ht="12.75">
      <c r="A10" s="77"/>
      <c r="B10" s="74"/>
      <c r="C10" s="75"/>
      <c r="D10" s="75"/>
      <c r="E10" s="446"/>
      <c r="G10" s="341"/>
    </row>
    <row r="11" spans="1:7" s="158" customFormat="1" ht="15">
      <c r="A11" s="145" t="s">
        <v>292</v>
      </c>
      <c r="B11" s="147" t="s">
        <v>291</v>
      </c>
      <c r="C11" s="146"/>
      <c r="D11" s="146"/>
      <c r="E11" s="447">
        <f>E12+E17+E38+E43+E48</f>
        <v>26246.237</v>
      </c>
      <c r="G11" s="342"/>
    </row>
    <row r="12" spans="1:7" s="158" customFormat="1" ht="42.75">
      <c r="A12" s="151" t="s">
        <v>248</v>
      </c>
      <c r="B12" s="150" t="s">
        <v>247</v>
      </c>
      <c r="C12" s="166"/>
      <c r="D12" s="166"/>
      <c r="E12" s="448">
        <f>E13</f>
        <v>100</v>
      </c>
      <c r="G12" s="342"/>
    </row>
    <row r="13" spans="1:7" s="83" customFormat="1" ht="25.5">
      <c r="A13" s="77" t="s">
        <v>594</v>
      </c>
      <c r="B13" s="97" t="s">
        <v>247</v>
      </c>
      <c r="C13" s="96" t="s">
        <v>254</v>
      </c>
      <c r="D13" s="96"/>
      <c r="E13" s="331">
        <f>E14</f>
        <v>100</v>
      </c>
      <c r="G13" s="343"/>
    </row>
    <row r="14" spans="1:7" s="83" customFormat="1" ht="12.75">
      <c r="A14" s="79" t="s">
        <v>250</v>
      </c>
      <c r="B14" s="97" t="s">
        <v>247</v>
      </c>
      <c r="C14" s="75" t="s">
        <v>249</v>
      </c>
      <c r="D14" s="75"/>
      <c r="E14" s="446">
        <f>E15</f>
        <v>100</v>
      </c>
      <c r="G14" s="343"/>
    </row>
    <row r="15" spans="1:5" ht="25.5">
      <c r="A15" s="95" t="s">
        <v>232</v>
      </c>
      <c r="B15" s="93" t="s">
        <v>247</v>
      </c>
      <c r="C15" s="92" t="s">
        <v>242</v>
      </c>
      <c r="D15" s="92"/>
      <c r="E15" s="449">
        <f>E16</f>
        <v>100</v>
      </c>
    </row>
    <row r="16" spans="1:5" ht="28.5" customHeight="1">
      <c r="A16" s="85" t="s">
        <v>179</v>
      </c>
      <c r="B16" s="93" t="s">
        <v>247</v>
      </c>
      <c r="C16" s="92" t="s">
        <v>242</v>
      </c>
      <c r="D16" s="92">
        <v>240</v>
      </c>
      <c r="E16" s="449">
        <v>100</v>
      </c>
    </row>
    <row r="17" spans="1:7" s="167" customFormat="1" ht="57">
      <c r="A17" s="145" t="s">
        <v>239</v>
      </c>
      <c r="B17" s="147" t="s">
        <v>238</v>
      </c>
      <c r="C17" s="146"/>
      <c r="D17" s="146"/>
      <c r="E17" s="447">
        <f>E18+E26</f>
        <v>17121.187</v>
      </c>
      <c r="G17" s="344"/>
    </row>
    <row r="18" spans="1:7" s="83" customFormat="1" ht="38.25">
      <c r="A18" s="77" t="s">
        <v>469</v>
      </c>
      <c r="B18" s="74" t="s">
        <v>238</v>
      </c>
      <c r="C18" s="75" t="s">
        <v>204</v>
      </c>
      <c r="D18" s="75"/>
      <c r="E18" s="446">
        <f>E19</f>
        <v>1015.2</v>
      </c>
      <c r="G18" s="343"/>
    </row>
    <row r="19" spans="1:15" s="80" customFormat="1" ht="63.75">
      <c r="A19" s="79" t="s">
        <v>470</v>
      </c>
      <c r="B19" s="74" t="s">
        <v>238</v>
      </c>
      <c r="C19" s="75" t="s">
        <v>211</v>
      </c>
      <c r="D19" s="75"/>
      <c r="E19" s="446">
        <f>E20+E23</f>
        <v>1015.2</v>
      </c>
      <c r="G19" s="345"/>
      <c r="O19" s="119"/>
    </row>
    <row r="20" spans="1:7" s="83" customFormat="1" ht="102">
      <c r="A20" s="85" t="s">
        <v>471</v>
      </c>
      <c r="B20" s="82" t="s">
        <v>238</v>
      </c>
      <c r="C20" s="1" t="s">
        <v>472</v>
      </c>
      <c r="D20" s="1"/>
      <c r="E20" s="332">
        <f>E21+E22</f>
        <v>513.1</v>
      </c>
      <c r="G20" s="343"/>
    </row>
    <row r="21" spans="1:7" s="83" customFormat="1" ht="18.75" customHeight="1">
      <c r="A21" s="95" t="s">
        <v>180</v>
      </c>
      <c r="B21" s="82" t="s">
        <v>238</v>
      </c>
      <c r="C21" s="1" t="s">
        <v>472</v>
      </c>
      <c r="D21" s="1" t="s">
        <v>181</v>
      </c>
      <c r="E21" s="332">
        <v>466</v>
      </c>
      <c r="G21" s="343"/>
    </row>
    <row r="22" spans="1:7" s="83" customFormat="1" ht="28.5" customHeight="1">
      <c r="A22" s="85" t="s">
        <v>179</v>
      </c>
      <c r="B22" s="82" t="s">
        <v>238</v>
      </c>
      <c r="C22" s="1" t="s">
        <v>472</v>
      </c>
      <c r="D22" s="92">
        <v>240</v>
      </c>
      <c r="E22" s="332">
        <v>47.1</v>
      </c>
      <c r="G22" s="343"/>
    </row>
    <row r="23" spans="1:7" s="83" customFormat="1" ht="78.75" customHeight="1">
      <c r="A23" s="85" t="s">
        <v>474</v>
      </c>
      <c r="B23" s="82" t="s">
        <v>238</v>
      </c>
      <c r="C23" s="1" t="s">
        <v>473</v>
      </c>
      <c r="D23" s="1"/>
      <c r="E23" s="332">
        <f>E24+E25</f>
        <v>502.1</v>
      </c>
      <c r="G23" s="343"/>
    </row>
    <row r="24" spans="1:7" s="83" customFormat="1" ht="25.5">
      <c r="A24" s="95" t="s">
        <v>180</v>
      </c>
      <c r="B24" s="82" t="s">
        <v>238</v>
      </c>
      <c r="C24" s="1" t="s">
        <v>473</v>
      </c>
      <c r="D24" s="1" t="s">
        <v>181</v>
      </c>
      <c r="E24" s="332">
        <v>480</v>
      </c>
      <c r="G24" s="343"/>
    </row>
    <row r="25" spans="1:7" s="83" customFormat="1" ht="28.5" customHeight="1">
      <c r="A25" s="85" t="s">
        <v>179</v>
      </c>
      <c r="B25" s="82" t="s">
        <v>238</v>
      </c>
      <c r="C25" s="1" t="s">
        <v>473</v>
      </c>
      <c r="D25" s="92">
        <v>240</v>
      </c>
      <c r="E25" s="332">
        <v>22.1</v>
      </c>
      <c r="G25" s="343"/>
    </row>
    <row r="26" spans="1:5" ht="25.5">
      <c r="A26" s="77" t="s">
        <v>594</v>
      </c>
      <c r="B26" s="74" t="s">
        <v>238</v>
      </c>
      <c r="C26" s="96" t="s">
        <v>254</v>
      </c>
      <c r="D26" s="96"/>
      <c r="E26" s="331">
        <f>E27+E30</f>
        <v>16105.987000000001</v>
      </c>
    </row>
    <row r="27" spans="1:5" ht="38.25">
      <c r="A27" s="79" t="s">
        <v>253</v>
      </c>
      <c r="B27" s="74" t="s">
        <v>238</v>
      </c>
      <c r="C27" s="75" t="s">
        <v>252</v>
      </c>
      <c r="D27" s="75"/>
      <c r="E27" s="446">
        <f>E28</f>
        <v>2000</v>
      </c>
    </row>
    <row r="28" spans="1:5" ht="39" customHeight="1">
      <c r="A28" s="88" t="s">
        <v>230</v>
      </c>
      <c r="B28" s="82" t="s">
        <v>238</v>
      </c>
      <c r="C28" s="92" t="s">
        <v>251</v>
      </c>
      <c r="D28" s="92"/>
      <c r="E28" s="449">
        <f>E29</f>
        <v>2000</v>
      </c>
    </row>
    <row r="29" spans="1:5" ht="25.5">
      <c r="A29" s="95" t="s">
        <v>180</v>
      </c>
      <c r="B29" s="82" t="s">
        <v>238</v>
      </c>
      <c r="C29" s="92" t="s">
        <v>251</v>
      </c>
      <c r="D29" s="92">
        <v>120</v>
      </c>
      <c r="E29" s="449">
        <f>1260+370+370</f>
        <v>2000</v>
      </c>
    </row>
    <row r="30" spans="1:5" ht="12.75">
      <c r="A30" s="79" t="s">
        <v>250</v>
      </c>
      <c r="B30" s="74" t="s">
        <v>238</v>
      </c>
      <c r="C30" s="75" t="s">
        <v>249</v>
      </c>
      <c r="D30" s="75"/>
      <c r="E30" s="446">
        <f>E31+E33</f>
        <v>14105.987000000001</v>
      </c>
    </row>
    <row r="31" spans="1:5" ht="38.25">
      <c r="A31" s="88" t="s">
        <v>231</v>
      </c>
      <c r="B31" s="82" t="s">
        <v>238</v>
      </c>
      <c r="C31" s="92" t="s">
        <v>245</v>
      </c>
      <c r="D31" s="92"/>
      <c r="E31" s="449">
        <f>E32</f>
        <v>10800</v>
      </c>
    </row>
    <row r="32" spans="1:15" ht="25.5">
      <c r="A32" s="95" t="s">
        <v>180</v>
      </c>
      <c r="B32" s="82" t="s">
        <v>238</v>
      </c>
      <c r="C32" s="92" t="s">
        <v>245</v>
      </c>
      <c r="D32" s="92">
        <v>120</v>
      </c>
      <c r="E32" s="449">
        <f>7100+2150+6.3+1543.7</f>
        <v>10800</v>
      </c>
      <c r="O32" s="260"/>
    </row>
    <row r="33" spans="1:15" ht="26.25" customHeight="1">
      <c r="A33" s="95" t="s">
        <v>232</v>
      </c>
      <c r="B33" s="82" t="s">
        <v>238</v>
      </c>
      <c r="C33" s="92" t="s">
        <v>242</v>
      </c>
      <c r="D33" s="92"/>
      <c r="E33" s="449">
        <f>E34+E36+E37+E35</f>
        <v>3305.987</v>
      </c>
      <c r="O33" s="429">
        <v>0.113</v>
      </c>
    </row>
    <row r="34" spans="1:15" ht="12.75" hidden="1">
      <c r="A34" s="95" t="s">
        <v>180</v>
      </c>
      <c r="B34" s="82" t="s">
        <v>238</v>
      </c>
      <c r="C34" s="92" t="s">
        <v>242</v>
      </c>
      <c r="D34" s="92">
        <v>120</v>
      </c>
      <c r="E34" s="449"/>
      <c r="O34" s="72">
        <f>3*3*700</f>
        <v>6300</v>
      </c>
    </row>
    <row r="35" spans="1:6" ht="25.5" hidden="1">
      <c r="A35" s="89" t="s">
        <v>241</v>
      </c>
      <c r="B35" s="82" t="s">
        <v>238</v>
      </c>
      <c r="C35" s="92" t="s">
        <v>242</v>
      </c>
      <c r="D35" s="92">
        <v>242</v>
      </c>
      <c r="E35" s="449">
        <v>0</v>
      </c>
      <c r="F35" s="260"/>
    </row>
    <row r="36" spans="1:15" ht="30" customHeight="1">
      <c r="A36" s="85" t="s">
        <v>179</v>
      </c>
      <c r="B36" s="82" t="s">
        <v>238</v>
      </c>
      <c r="C36" s="92" t="s">
        <v>242</v>
      </c>
      <c r="D36" s="92">
        <v>240</v>
      </c>
      <c r="E36" s="449">
        <f>8.801*387-E34-E37-E15</f>
        <v>3235.987</v>
      </c>
      <c r="O36" s="430">
        <v>387</v>
      </c>
    </row>
    <row r="37" spans="1:5" ht="15.75" customHeight="1">
      <c r="A37" s="468" t="s">
        <v>183</v>
      </c>
      <c r="B37" s="82" t="s">
        <v>238</v>
      </c>
      <c r="C37" s="92" t="s">
        <v>242</v>
      </c>
      <c r="D37" s="92">
        <v>850</v>
      </c>
      <c r="E37" s="449">
        <v>70</v>
      </c>
    </row>
    <row r="38" spans="1:15" s="162" customFormat="1" ht="18.75" customHeight="1" hidden="1">
      <c r="A38" s="151" t="s">
        <v>475</v>
      </c>
      <c r="B38" s="148" t="s">
        <v>467</v>
      </c>
      <c r="C38" s="163"/>
      <c r="D38" s="163"/>
      <c r="E38" s="447">
        <f>E39</f>
        <v>0</v>
      </c>
      <c r="G38" s="346"/>
      <c r="O38" s="440"/>
    </row>
    <row r="39" spans="1:15" s="120" customFormat="1" ht="12.75" hidden="1">
      <c r="A39" s="77" t="s">
        <v>367</v>
      </c>
      <c r="B39" s="122" t="s">
        <v>467</v>
      </c>
      <c r="C39" s="96" t="s">
        <v>202</v>
      </c>
      <c r="D39" s="96"/>
      <c r="E39" s="331">
        <f>E40</f>
        <v>0</v>
      </c>
      <c r="G39" s="347"/>
      <c r="O39" s="83"/>
    </row>
    <row r="40" spans="1:15" s="120" customFormat="1" ht="12.75" hidden="1">
      <c r="A40" s="77" t="s">
        <v>594</v>
      </c>
      <c r="B40" s="122" t="s">
        <v>467</v>
      </c>
      <c r="C40" s="75" t="s">
        <v>476</v>
      </c>
      <c r="D40" s="75"/>
      <c r="E40" s="446">
        <f>E41</f>
        <v>0</v>
      </c>
      <c r="G40" s="347"/>
      <c r="O40" s="83"/>
    </row>
    <row r="41" spans="1:7" s="83" customFormat="1" ht="25.5" hidden="1">
      <c r="A41" s="95" t="s">
        <v>232</v>
      </c>
      <c r="B41" s="123" t="s">
        <v>467</v>
      </c>
      <c r="C41" s="92" t="s">
        <v>593</v>
      </c>
      <c r="D41" s="92"/>
      <c r="E41" s="449">
        <f>E42</f>
        <v>0</v>
      </c>
      <c r="G41" s="343"/>
    </row>
    <row r="42" spans="1:7" s="83" customFormat="1" ht="25.5" hidden="1">
      <c r="A42" s="95" t="s">
        <v>240</v>
      </c>
      <c r="B42" s="123" t="s">
        <v>467</v>
      </c>
      <c r="C42" s="92" t="s">
        <v>593</v>
      </c>
      <c r="D42" s="92">
        <v>244</v>
      </c>
      <c r="E42" s="449"/>
      <c r="G42" s="343"/>
    </row>
    <row r="43" spans="1:15" s="162" customFormat="1" ht="15">
      <c r="A43" s="164" t="s">
        <v>375</v>
      </c>
      <c r="B43" s="147" t="s">
        <v>286</v>
      </c>
      <c r="C43" s="152"/>
      <c r="D43" s="155"/>
      <c r="E43" s="450">
        <f>E44</f>
        <v>400</v>
      </c>
      <c r="G43" s="346"/>
      <c r="O43" s="440"/>
    </row>
    <row r="44" spans="1:15" s="80" customFormat="1" ht="12.75">
      <c r="A44" s="77" t="s">
        <v>367</v>
      </c>
      <c r="B44" s="74" t="s">
        <v>286</v>
      </c>
      <c r="C44" s="117" t="s">
        <v>202</v>
      </c>
      <c r="D44" s="117"/>
      <c r="E44" s="446">
        <f>E45</f>
        <v>400</v>
      </c>
      <c r="G44" s="345"/>
      <c r="O44" s="119"/>
    </row>
    <row r="45" spans="1:15" s="80" customFormat="1" ht="12.75">
      <c r="A45" s="79" t="s">
        <v>287</v>
      </c>
      <c r="B45" s="74" t="s">
        <v>286</v>
      </c>
      <c r="C45" s="118" t="s">
        <v>283</v>
      </c>
      <c r="D45" s="118"/>
      <c r="E45" s="446">
        <f>E46</f>
        <v>400</v>
      </c>
      <c r="G45" s="345"/>
      <c r="O45" s="119"/>
    </row>
    <row r="46" spans="1:7" s="83" customFormat="1" ht="38.25">
      <c r="A46" s="88" t="s">
        <v>595</v>
      </c>
      <c r="B46" s="82" t="s">
        <v>286</v>
      </c>
      <c r="C46" s="92" t="s">
        <v>285</v>
      </c>
      <c r="D46" s="92"/>
      <c r="E46" s="449">
        <f>E47</f>
        <v>400</v>
      </c>
      <c r="G46" s="343"/>
    </row>
    <row r="47" spans="1:7" s="83" customFormat="1" ht="12.75">
      <c r="A47" s="88" t="s">
        <v>369</v>
      </c>
      <c r="B47" s="82" t="s">
        <v>286</v>
      </c>
      <c r="C47" s="92" t="s">
        <v>285</v>
      </c>
      <c r="D47" s="92">
        <v>870</v>
      </c>
      <c r="E47" s="449">
        <v>400</v>
      </c>
      <c r="G47" s="343"/>
    </row>
    <row r="48" spans="1:7" s="167" customFormat="1" ht="15">
      <c r="A48" s="145" t="s">
        <v>246</v>
      </c>
      <c r="B48" s="147" t="s">
        <v>244</v>
      </c>
      <c r="C48" s="146"/>
      <c r="D48" s="146"/>
      <c r="E48" s="447">
        <f>E49</f>
        <v>8625.05</v>
      </c>
      <c r="G48" s="344"/>
    </row>
    <row r="49" spans="1:15" s="116" customFormat="1" ht="12.75">
      <c r="A49" s="77" t="s">
        <v>367</v>
      </c>
      <c r="B49" s="122" t="s">
        <v>244</v>
      </c>
      <c r="C49" s="96" t="s">
        <v>202</v>
      </c>
      <c r="D49" s="96"/>
      <c r="E49" s="331">
        <f>E50</f>
        <v>8625.05</v>
      </c>
      <c r="G49" s="348"/>
      <c r="O49" s="72"/>
    </row>
    <row r="50" spans="1:15" s="116" customFormat="1" ht="12.75">
      <c r="A50" s="79" t="s">
        <v>287</v>
      </c>
      <c r="B50" s="122" t="s">
        <v>244</v>
      </c>
      <c r="C50" s="75" t="s">
        <v>283</v>
      </c>
      <c r="D50" s="75"/>
      <c r="E50" s="446">
        <f>E51+E56+E58+E60+E62+E64</f>
        <v>8625.05</v>
      </c>
      <c r="G50" s="348"/>
      <c r="O50" s="72"/>
    </row>
    <row r="51" spans="1:7" s="73" customFormat="1" ht="38.25">
      <c r="A51" s="102" t="s">
        <v>370</v>
      </c>
      <c r="B51" s="93" t="s">
        <v>244</v>
      </c>
      <c r="C51" s="92" t="s">
        <v>284</v>
      </c>
      <c r="D51" s="92"/>
      <c r="E51" s="449">
        <f>E52+E54+E55+E53</f>
        <v>7346.849999999999</v>
      </c>
      <c r="G51" s="341"/>
    </row>
    <row r="52" spans="1:7" s="121" customFormat="1" ht="18" customHeight="1">
      <c r="A52" s="468" t="s">
        <v>182</v>
      </c>
      <c r="B52" s="93" t="s">
        <v>244</v>
      </c>
      <c r="C52" s="92" t="s">
        <v>284</v>
      </c>
      <c r="D52" s="92">
        <v>110</v>
      </c>
      <c r="E52" s="449">
        <f>4171.46+1259.79+8.4+577.7</f>
        <v>6017.349999999999</v>
      </c>
      <c r="G52" s="349"/>
    </row>
    <row r="53" spans="1:15" s="80" customFormat="1" ht="22.5" customHeight="1" hidden="1">
      <c r="A53" s="88" t="s">
        <v>372</v>
      </c>
      <c r="B53" s="93" t="s">
        <v>244</v>
      </c>
      <c r="C53" s="92" t="s">
        <v>284</v>
      </c>
      <c r="D53" s="92">
        <v>112</v>
      </c>
      <c r="E53" s="449"/>
      <c r="G53" s="345"/>
      <c r="O53" s="119"/>
    </row>
    <row r="54" spans="1:7" s="83" customFormat="1" ht="22.5" customHeight="1">
      <c r="A54" s="85" t="s">
        <v>179</v>
      </c>
      <c r="B54" s="93" t="s">
        <v>244</v>
      </c>
      <c r="C54" s="92" t="s">
        <v>284</v>
      </c>
      <c r="D54" s="92">
        <v>240</v>
      </c>
      <c r="E54" s="449">
        <f>50.3+18.1+557.9+200+483.2</f>
        <v>1309.5</v>
      </c>
      <c r="G54" s="343"/>
    </row>
    <row r="55" spans="1:7" s="83" customFormat="1" ht="15" customHeight="1">
      <c r="A55" s="468" t="s">
        <v>183</v>
      </c>
      <c r="B55" s="93" t="s">
        <v>244</v>
      </c>
      <c r="C55" s="92" t="s">
        <v>284</v>
      </c>
      <c r="D55" s="92">
        <v>850</v>
      </c>
      <c r="E55" s="449">
        <v>20</v>
      </c>
      <c r="G55" s="343"/>
    </row>
    <row r="56" spans="1:5" ht="38.25">
      <c r="A56" s="88" t="s">
        <v>373</v>
      </c>
      <c r="B56" s="82" t="s">
        <v>244</v>
      </c>
      <c r="C56" s="92" t="s">
        <v>598</v>
      </c>
      <c r="D56" s="92"/>
      <c r="E56" s="449">
        <f>E57</f>
        <v>563</v>
      </c>
    </row>
    <row r="57" spans="1:5" ht="29.25" customHeight="1">
      <c r="A57" s="85" t="s">
        <v>179</v>
      </c>
      <c r="B57" s="82" t="s">
        <v>244</v>
      </c>
      <c r="C57" s="92" t="s">
        <v>598</v>
      </c>
      <c r="D57" s="92">
        <v>240</v>
      </c>
      <c r="E57" s="449">
        <f>160+203+300-100</f>
        <v>563</v>
      </c>
    </row>
    <row r="58" spans="1:7" s="73" customFormat="1" ht="25.5">
      <c r="A58" s="88" t="s">
        <v>374</v>
      </c>
      <c r="B58" s="82" t="s">
        <v>244</v>
      </c>
      <c r="C58" s="92" t="s">
        <v>599</v>
      </c>
      <c r="D58" s="92"/>
      <c r="E58" s="449">
        <f>E59</f>
        <v>700</v>
      </c>
      <c r="G58" s="341"/>
    </row>
    <row r="59" spans="1:7" s="73" customFormat="1" ht="26.25" customHeight="1">
      <c r="A59" s="85" t="s">
        <v>179</v>
      </c>
      <c r="B59" s="82" t="s">
        <v>244</v>
      </c>
      <c r="C59" s="92" t="s">
        <v>599</v>
      </c>
      <c r="D59" s="92">
        <v>240</v>
      </c>
      <c r="E59" s="449">
        <f>500+400-200</f>
        <v>700</v>
      </c>
      <c r="G59" s="341"/>
    </row>
    <row r="60" spans="1:5" ht="38.25">
      <c r="A60" s="88" t="s">
        <v>368</v>
      </c>
      <c r="B60" s="123" t="s">
        <v>244</v>
      </c>
      <c r="C60" s="92" t="s">
        <v>600</v>
      </c>
      <c r="D60" s="92"/>
      <c r="E60" s="449">
        <f>E61</f>
        <v>15.2</v>
      </c>
    </row>
    <row r="61" spans="1:5" ht="15.75" customHeight="1">
      <c r="A61" s="468" t="s">
        <v>183</v>
      </c>
      <c r="B61" s="123" t="s">
        <v>244</v>
      </c>
      <c r="C61" s="92" t="s">
        <v>600</v>
      </c>
      <c r="D61" s="92">
        <v>850</v>
      </c>
      <c r="E61" s="449">
        <v>15.2</v>
      </c>
    </row>
    <row r="62" spans="1:7" ht="25.5" hidden="1">
      <c r="A62" s="95" t="s">
        <v>79</v>
      </c>
      <c r="B62" s="82" t="s">
        <v>244</v>
      </c>
      <c r="C62" s="92" t="s">
        <v>59</v>
      </c>
      <c r="D62" s="92"/>
      <c r="E62" s="449">
        <f>E63</f>
        <v>0</v>
      </c>
      <c r="G62" s="72"/>
    </row>
    <row r="63" spans="1:5" s="73" customFormat="1" ht="25.5" hidden="1">
      <c r="A63" s="88" t="s">
        <v>240</v>
      </c>
      <c r="B63" s="82" t="s">
        <v>244</v>
      </c>
      <c r="C63" s="92" t="s">
        <v>59</v>
      </c>
      <c r="D63" s="92">
        <v>244</v>
      </c>
      <c r="E63" s="449"/>
    </row>
    <row r="64" spans="1:5" s="73" customFormat="1" ht="25.5" hidden="1">
      <c r="A64" s="88" t="s">
        <v>81</v>
      </c>
      <c r="B64" s="82" t="s">
        <v>244</v>
      </c>
      <c r="C64" s="92" t="s">
        <v>80</v>
      </c>
      <c r="D64" s="92"/>
      <c r="E64" s="449">
        <f>E65</f>
        <v>0</v>
      </c>
    </row>
    <row r="65" spans="1:5" s="73" customFormat="1" ht="25.5" hidden="1">
      <c r="A65" s="88" t="s">
        <v>240</v>
      </c>
      <c r="B65" s="82" t="s">
        <v>244</v>
      </c>
      <c r="C65" s="92" t="s">
        <v>80</v>
      </c>
      <c r="D65" s="92">
        <v>244</v>
      </c>
      <c r="E65" s="449"/>
    </row>
    <row r="66" spans="1:15" s="149" customFormat="1" ht="15">
      <c r="A66" s="145" t="s">
        <v>621</v>
      </c>
      <c r="B66" s="148" t="s">
        <v>464</v>
      </c>
      <c r="C66" s="146"/>
      <c r="D66" s="146"/>
      <c r="E66" s="447">
        <f>E67</f>
        <v>499.70477999999997</v>
      </c>
      <c r="G66" s="350"/>
      <c r="O66" s="158"/>
    </row>
    <row r="67" spans="1:15" s="158" customFormat="1" ht="15">
      <c r="A67" s="145" t="s">
        <v>465</v>
      </c>
      <c r="B67" s="148" t="s">
        <v>466</v>
      </c>
      <c r="C67" s="146"/>
      <c r="D67" s="146"/>
      <c r="E67" s="447">
        <f>E68</f>
        <v>499.70477999999997</v>
      </c>
      <c r="G67" s="342"/>
      <c r="O67" s="158">
        <v>499.7</v>
      </c>
    </row>
    <row r="68" spans="1:15" s="116" customFormat="1" ht="12.75">
      <c r="A68" s="77" t="s">
        <v>367</v>
      </c>
      <c r="B68" s="122" t="s">
        <v>466</v>
      </c>
      <c r="C68" s="96" t="s">
        <v>202</v>
      </c>
      <c r="D68" s="96"/>
      <c r="E68" s="331">
        <f>E69</f>
        <v>499.70477999999997</v>
      </c>
      <c r="G68" s="348"/>
      <c r="O68" s="72"/>
    </row>
    <row r="69" spans="1:15" s="116" customFormat="1" ht="12.75">
      <c r="A69" s="79" t="s">
        <v>287</v>
      </c>
      <c r="B69" s="122" t="s">
        <v>466</v>
      </c>
      <c r="C69" s="75" t="s">
        <v>283</v>
      </c>
      <c r="D69" s="75"/>
      <c r="E69" s="446">
        <f>E70</f>
        <v>499.70477999999997</v>
      </c>
      <c r="G69" s="348"/>
      <c r="O69" s="260">
        <f>O67-E69</f>
        <v>-0.004779999999982465</v>
      </c>
    </row>
    <row r="70" spans="1:7" s="73" customFormat="1" ht="30" customHeight="1">
      <c r="A70" s="102" t="s">
        <v>51</v>
      </c>
      <c r="B70" s="93" t="s">
        <v>466</v>
      </c>
      <c r="C70" s="92" t="s">
        <v>622</v>
      </c>
      <c r="D70" s="92"/>
      <c r="E70" s="449">
        <f>E71+E72+E73</f>
        <v>499.70477999999997</v>
      </c>
      <c r="G70" s="341"/>
    </row>
    <row r="71" spans="1:7" s="121" customFormat="1" ht="25.5">
      <c r="A71" s="95" t="s">
        <v>180</v>
      </c>
      <c r="B71" s="93" t="s">
        <v>466</v>
      </c>
      <c r="C71" s="92" t="s">
        <v>622</v>
      </c>
      <c r="D71" s="92">
        <v>120</v>
      </c>
      <c r="E71" s="449">
        <v>484.33</v>
      </c>
      <c r="G71" s="349"/>
    </row>
    <row r="72" spans="1:15" s="80" customFormat="1" ht="25.5" hidden="1">
      <c r="A72" s="88" t="s">
        <v>372</v>
      </c>
      <c r="B72" s="93" t="s">
        <v>466</v>
      </c>
      <c r="C72" s="92" t="s">
        <v>622</v>
      </c>
      <c r="D72" s="92">
        <v>122</v>
      </c>
      <c r="E72" s="449"/>
      <c r="G72" s="345"/>
      <c r="O72" s="119"/>
    </row>
    <row r="73" spans="1:7" s="83" customFormat="1" ht="30" customHeight="1">
      <c r="A73" s="85" t="s">
        <v>179</v>
      </c>
      <c r="B73" s="93" t="s">
        <v>466</v>
      </c>
      <c r="C73" s="92" t="s">
        <v>622</v>
      </c>
      <c r="D73" s="92">
        <v>240</v>
      </c>
      <c r="E73" s="449">
        <v>15.37478</v>
      </c>
      <c r="G73" s="343"/>
    </row>
    <row r="74" spans="1:15" s="149" customFormat="1" ht="28.5">
      <c r="A74" s="145" t="s">
        <v>297</v>
      </c>
      <c r="B74" s="148" t="s">
        <v>296</v>
      </c>
      <c r="C74" s="146"/>
      <c r="D74" s="146"/>
      <c r="E74" s="447">
        <f>E75+E80+E85</f>
        <v>845.62</v>
      </c>
      <c r="G74" s="350"/>
      <c r="O74" s="158"/>
    </row>
    <row r="75" spans="1:7" s="158" customFormat="1" ht="42.75">
      <c r="A75" s="145" t="s">
        <v>298</v>
      </c>
      <c r="B75" s="148" t="s">
        <v>277</v>
      </c>
      <c r="C75" s="146"/>
      <c r="D75" s="146"/>
      <c r="E75" s="447">
        <f>E76</f>
        <v>410.62</v>
      </c>
      <c r="G75" s="342"/>
    </row>
    <row r="76" spans="1:7" s="83" customFormat="1" ht="25.5">
      <c r="A76" s="77" t="s">
        <v>601</v>
      </c>
      <c r="B76" s="122" t="s">
        <v>277</v>
      </c>
      <c r="C76" s="75" t="s">
        <v>204</v>
      </c>
      <c r="D76" s="75"/>
      <c r="E76" s="446">
        <f>E77</f>
        <v>410.62</v>
      </c>
      <c r="G76" s="343"/>
    </row>
    <row r="77" spans="1:15" s="80" customFormat="1" ht="51">
      <c r="A77" s="79" t="s">
        <v>602</v>
      </c>
      <c r="B77" s="122" t="s">
        <v>277</v>
      </c>
      <c r="C77" s="75" t="s">
        <v>209</v>
      </c>
      <c r="D77" s="75"/>
      <c r="E77" s="446">
        <f>E78</f>
        <v>410.62</v>
      </c>
      <c r="G77" s="345"/>
      <c r="O77" s="119"/>
    </row>
    <row r="78" spans="1:7" s="83" customFormat="1" ht="89.25">
      <c r="A78" s="85" t="s">
        <v>604</v>
      </c>
      <c r="B78" s="123" t="s">
        <v>277</v>
      </c>
      <c r="C78" s="1" t="s">
        <v>603</v>
      </c>
      <c r="D78" s="1"/>
      <c r="E78" s="332">
        <f>E79</f>
        <v>410.62</v>
      </c>
      <c r="G78" s="343"/>
    </row>
    <row r="79" spans="1:7" s="83" customFormat="1" ht="26.25" customHeight="1">
      <c r="A79" s="85" t="s">
        <v>179</v>
      </c>
      <c r="B79" s="123" t="s">
        <v>277</v>
      </c>
      <c r="C79" s="1" t="s">
        <v>603</v>
      </c>
      <c r="D79" s="92">
        <v>240</v>
      </c>
      <c r="E79" s="332">
        <f>50.62+40+20+300</f>
        <v>410.62</v>
      </c>
      <c r="G79" s="343"/>
    </row>
    <row r="80" spans="1:15" s="156" customFormat="1" ht="15">
      <c r="A80" s="153" t="s">
        <v>360</v>
      </c>
      <c r="B80" s="152" t="s">
        <v>361</v>
      </c>
      <c r="C80" s="154"/>
      <c r="D80" s="155"/>
      <c r="E80" s="451">
        <f>E81</f>
        <v>435</v>
      </c>
      <c r="G80" s="351"/>
      <c r="O80" s="159"/>
    </row>
    <row r="81" spans="1:7" s="83" customFormat="1" ht="25.5">
      <c r="A81" s="77" t="s">
        <v>601</v>
      </c>
      <c r="B81" s="122" t="s">
        <v>361</v>
      </c>
      <c r="C81" s="75" t="s">
        <v>204</v>
      </c>
      <c r="D81" s="75"/>
      <c r="E81" s="446">
        <f>E83</f>
        <v>435</v>
      </c>
      <c r="G81" s="343"/>
    </row>
    <row r="82" spans="1:7" s="83" customFormat="1" ht="38.25">
      <c r="A82" s="77" t="s">
        <v>25</v>
      </c>
      <c r="B82" s="293" t="s">
        <v>361</v>
      </c>
      <c r="C82" s="294" t="s">
        <v>210</v>
      </c>
      <c r="D82" s="75"/>
      <c r="E82" s="446">
        <f>E83</f>
        <v>435</v>
      </c>
      <c r="G82" s="343"/>
    </row>
    <row r="83" spans="1:5" ht="51">
      <c r="A83" s="108" t="s">
        <v>605</v>
      </c>
      <c r="B83" s="101" t="s">
        <v>361</v>
      </c>
      <c r="C83" s="99" t="s">
        <v>606</v>
      </c>
      <c r="D83" s="111"/>
      <c r="E83" s="333">
        <f>E84</f>
        <v>435</v>
      </c>
    </row>
    <row r="84" spans="1:5" ht="25.5" customHeight="1">
      <c r="A84" s="85" t="s">
        <v>179</v>
      </c>
      <c r="B84" s="101" t="s">
        <v>361</v>
      </c>
      <c r="C84" s="99" t="s">
        <v>606</v>
      </c>
      <c r="D84" s="92">
        <v>240</v>
      </c>
      <c r="E84" s="333">
        <f>183+84+86+82</f>
        <v>435</v>
      </c>
    </row>
    <row r="85" spans="1:15" s="149" customFormat="1" ht="27.75" hidden="1">
      <c r="A85" s="151" t="s">
        <v>358</v>
      </c>
      <c r="B85" s="152" t="s">
        <v>359</v>
      </c>
      <c r="C85" s="146"/>
      <c r="D85" s="146"/>
      <c r="E85" s="447">
        <f>E86</f>
        <v>0</v>
      </c>
      <c r="G85" s="350"/>
      <c r="O85" s="158"/>
    </row>
    <row r="86" spans="1:7" s="83" customFormat="1" ht="25.5" hidden="1">
      <c r="A86" s="77" t="s">
        <v>601</v>
      </c>
      <c r="B86" s="122" t="s">
        <v>359</v>
      </c>
      <c r="C86" s="75" t="s">
        <v>204</v>
      </c>
      <c r="D86" s="75"/>
      <c r="E86" s="446">
        <f>E87</f>
        <v>0</v>
      </c>
      <c r="G86" s="343"/>
    </row>
    <row r="87" spans="1:15" s="80" customFormat="1" ht="39" hidden="1">
      <c r="A87" s="103" t="s">
        <v>607</v>
      </c>
      <c r="B87" s="104" t="s">
        <v>359</v>
      </c>
      <c r="C87" s="113" t="s">
        <v>208</v>
      </c>
      <c r="D87" s="112"/>
      <c r="E87" s="334">
        <f>E88</f>
        <v>0</v>
      </c>
      <c r="G87" s="345"/>
      <c r="O87" s="119"/>
    </row>
    <row r="88" spans="1:7" s="119" customFormat="1" ht="51.75" hidden="1">
      <c r="A88" s="108" t="s">
        <v>146</v>
      </c>
      <c r="B88" s="101" t="s">
        <v>359</v>
      </c>
      <c r="C88" s="105" t="s">
        <v>608</v>
      </c>
      <c r="D88" s="112"/>
      <c r="E88" s="333">
        <f>E89</f>
        <v>0</v>
      </c>
      <c r="G88" s="352"/>
    </row>
    <row r="89" spans="1:7" s="119" customFormat="1" ht="25.5" hidden="1">
      <c r="A89" s="88" t="s">
        <v>240</v>
      </c>
      <c r="B89" s="101" t="s">
        <v>359</v>
      </c>
      <c r="C89" s="105" t="s">
        <v>608</v>
      </c>
      <c r="D89" s="100">
        <v>244</v>
      </c>
      <c r="E89" s="333">
        <v>0</v>
      </c>
      <c r="G89" s="352"/>
    </row>
    <row r="90" spans="1:15" s="149" customFormat="1" ht="15">
      <c r="A90" s="145" t="s">
        <v>300</v>
      </c>
      <c r="B90" s="148" t="s">
        <v>299</v>
      </c>
      <c r="C90" s="146"/>
      <c r="D90" s="146"/>
      <c r="E90" s="447">
        <f>E91+E106</f>
        <v>4376.55</v>
      </c>
      <c r="G90" s="350"/>
      <c r="O90" s="158"/>
    </row>
    <row r="91" spans="1:7" s="158" customFormat="1" ht="15">
      <c r="A91" s="153" t="s">
        <v>354</v>
      </c>
      <c r="B91" s="152" t="s">
        <v>355</v>
      </c>
      <c r="C91" s="154"/>
      <c r="D91" s="288"/>
      <c r="E91" s="451">
        <f>E92+E104</f>
        <v>3581.55</v>
      </c>
      <c r="G91" s="342"/>
    </row>
    <row r="92" spans="1:18" ht="25.5">
      <c r="A92" s="103" t="s">
        <v>609</v>
      </c>
      <c r="B92" s="104" t="s">
        <v>355</v>
      </c>
      <c r="C92" s="107" t="s">
        <v>611</v>
      </c>
      <c r="D92" s="110"/>
      <c r="E92" s="334">
        <f>E93+E98</f>
        <v>3131.55</v>
      </c>
      <c r="R92" s="467"/>
    </row>
    <row r="93" spans="1:15" s="116" customFormat="1" ht="51">
      <c r="A93" s="103" t="s">
        <v>610</v>
      </c>
      <c r="B93" s="104" t="s">
        <v>355</v>
      </c>
      <c r="C93" s="107" t="s">
        <v>612</v>
      </c>
      <c r="D93" s="109"/>
      <c r="E93" s="334">
        <f>E94+E96</f>
        <v>2000</v>
      </c>
      <c r="G93" s="348"/>
      <c r="O93" s="72"/>
    </row>
    <row r="94" spans="1:5" ht="51">
      <c r="A94" s="108" t="s">
        <v>613</v>
      </c>
      <c r="B94" s="101" t="s">
        <v>355</v>
      </c>
      <c r="C94" s="99" t="s">
        <v>614</v>
      </c>
      <c r="D94" s="110"/>
      <c r="E94" s="333">
        <f>E95</f>
        <v>2000</v>
      </c>
    </row>
    <row r="95" spans="1:15" s="80" customFormat="1" ht="30" customHeight="1">
      <c r="A95" s="85" t="s">
        <v>179</v>
      </c>
      <c r="B95" s="101" t="s">
        <v>355</v>
      </c>
      <c r="C95" s="99" t="s">
        <v>614</v>
      </c>
      <c r="D95" s="100">
        <v>240</v>
      </c>
      <c r="E95" s="333">
        <v>2000</v>
      </c>
      <c r="G95" s="345"/>
      <c r="O95" s="119"/>
    </row>
    <row r="96" spans="1:5" ht="25.5" hidden="1">
      <c r="A96" s="108" t="s">
        <v>99</v>
      </c>
      <c r="B96" s="101" t="s">
        <v>355</v>
      </c>
      <c r="C96" s="99" t="s">
        <v>98</v>
      </c>
      <c r="D96" s="110"/>
      <c r="E96" s="333">
        <f>E97</f>
        <v>0</v>
      </c>
    </row>
    <row r="97" spans="1:15" s="80" customFormat="1" ht="25.5" hidden="1">
      <c r="A97" s="88" t="s">
        <v>240</v>
      </c>
      <c r="B97" s="101" t="s">
        <v>355</v>
      </c>
      <c r="C97" s="99" t="s">
        <v>98</v>
      </c>
      <c r="D97" s="100">
        <v>244</v>
      </c>
      <c r="E97" s="333"/>
      <c r="G97" s="345"/>
      <c r="O97" s="119"/>
    </row>
    <row r="98" spans="1:5" ht="25.5">
      <c r="A98" s="103" t="s">
        <v>609</v>
      </c>
      <c r="B98" s="104" t="s">
        <v>355</v>
      </c>
      <c r="C98" s="107" t="s">
        <v>611</v>
      </c>
      <c r="D98" s="110"/>
      <c r="E98" s="334">
        <f>E99</f>
        <v>1131.55</v>
      </c>
    </row>
    <row r="99" spans="1:15" s="120" customFormat="1" ht="51">
      <c r="A99" s="103" t="s">
        <v>615</v>
      </c>
      <c r="B99" s="104" t="s">
        <v>355</v>
      </c>
      <c r="C99" s="107" t="s">
        <v>616</v>
      </c>
      <c r="D99" s="112"/>
      <c r="E99" s="334">
        <f>E100+E102</f>
        <v>1131.55</v>
      </c>
      <c r="G99" s="347"/>
      <c r="O99" s="83"/>
    </row>
    <row r="100" spans="1:5" ht="89.25">
      <c r="A100" s="108" t="s">
        <v>62</v>
      </c>
      <c r="B100" s="101" t="s">
        <v>355</v>
      </c>
      <c r="C100" s="99" t="s">
        <v>616</v>
      </c>
      <c r="D100" s="110"/>
      <c r="E100" s="333">
        <f>E101</f>
        <v>581.55</v>
      </c>
    </row>
    <row r="101" spans="1:5" ht="28.5" customHeight="1">
      <c r="A101" s="85" t="s">
        <v>179</v>
      </c>
      <c r="B101" s="101" t="s">
        <v>355</v>
      </c>
      <c r="C101" s="99" t="s">
        <v>616</v>
      </c>
      <c r="D101" s="92">
        <v>240</v>
      </c>
      <c r="E101" s="333">
        <f>600+450+60+200+90-500-200-150+31.55</f>
        <v>581.55</v>
      </c>
    </row>
    <row r="102" spans="1:15" s="120" customFormat="1" ht="55.5" customHeight="1">
      <c r="A102" s="108" t="s">
        <v>617</v>
      </c>
      <c r="B102" s="101" t="s">
        <v>355</v>
      </c>
      <c r="C102" s="99" t="s">
        <v>618</v>
      </c>
      <c r="D102" s="110"/>
      <c r="E102" s="333">
        <f>E103</f>
        <v>550</v>
      </c>
      <c r="G102" s="347"/>
      <c r="O102" s="401"/>
    </row>
    <row r="103" spans="1:15" s="120" customFormat="1" ht="26.25" customHeight="1">
      <c r="A103" s="85" t="s">
        <v>179</v>
      </c>
      <c r="B103" s="101" t="s">
        <v>355</v>
      </c>
      <c r="C103" s="99" t="s">
        <v>618</v>
      </c>
      <c r="D103" s="92">
        <v>240</v>
      </c>
      <c r="E103" s="333">
        <f>500+300-200-50</f>
        <v>550</v>
      </c>
      <c r="G103" s="347"/>
      <c r="O103" s="83"/>
    </row>
    <row r="104" spans="1:15" s="120" customFormat="1" ht="30.75" customHeight="1">
      <c r="A104" s="108" t="s">
        <v>158</v>
      </c>
      <c r="B104" s="101" t="s">
        <v>355</v>
      </c>
      <c r="C104" s="99" t="s">
        <v>157</v>
      </c>
      <c r="D104" s="110"/>
      <c r="E104" s="333">
        <f>E105</f>
        <v>450</v>
      </c>
      <c r="G104" s="347"/>
      <c r="O104" s="401"/>
    </row>
    <row r="105" spans="1:15" s="120" customFormat="1" ht="28.5" customHeight="1">
      <c r="A105" s="85" t="s">
        <v>179</v>
      </c>
      <c r="B105" s="101" t="s">
        <v>355</v>
      </c>
      <c r="C105" s="99" t="s">
        <v>157</v>
      </c>
      <c r="D105" s="92">
        <v>240</v>
      </c>
      <c r="E105" s="333">
        <f>700-200-50</f>
        <v>450</v>
      </c>
      <c r="G105" s="347"/>
      <c r="O105" s="83"/>
    </row>
    <row r="106" spans="1:15" s="149" customFormat="1" ht="15">
      <c r="A106" s="145" t="s">
        <v>235</v>
      </c>
      <c r="B106" s="148" t="s">
        <v>234</v>
      </c>
      <c r="C106" s="146"/>
      <c r="D106" s="146"/>
      <c r="E106" s="447">
        <f>E107</f>
        <v>795</v>
      </c>
      <c r="G106" s="350"/>
      <c r="O106" s="158"/>
    </row>
    <row r="107" spans="1:7" s="83" customFormat="1" ht="12.75">
      <c r="A107" s="77" t="s">
        <v>367</v>
      </c>
      <c r="B107" s="122" t="s">
        <v>234</v>
      </c>
      <c r="C107" s="96" t="s">
        <v>202</v>
      </c>
      <c r="D107" s="96"/>
      <c r="E107" s="331">
        <f>E108</f>
        <v>795</v>
      </c>
      <c r="G107" s="343"/>
    </row>
    <row r="108" spans="1:15" s="80" customFormat="1" ht="12.75">
      <c r="A108" s="79" t="s">
        <v>287</v>
      </c>
      <c r="B108" s="74" t="s">
        <v>234</v>
      </c>
      <c r="C108" s="118" t="s">
        <v>283</v>
      </c>
      <c r="D108" s="118"/>
      <c r="E108" s="446">
        <f>E109</f>
        <v>795</v>
      </c>
      <c r="G108" s="345"/>
      <c r="O108" s="119"/>
    </row>
    <row r="109" spans="1:7" s="83" customFormat="1" ht="12.75">
      <c r="A109" s="85" t="s">
        <v>619</v>
      </c>
      <c r="B109" s="123" t="s">
        <v>234</v>
      </c>
      <c r="C109" s="1" t="s">
        <v>620</v>
      </c>
      <c r="D109" s="1"/>
      <c r="E109" s="332">
        <f>E110</f>
        <v>795</v>
      </c>
      <c r="G109" s="343"/>
    </row>
    <row r="110" spans="1:7" s="83" customFormat="1" ht="27.75" customHeight="1">
      <c r="A110" s="85" t="s">
        <v>179</v>
      </c>
      <c r="B110" s="123" t="s">
        <v>234</v>
      </c>
      <c r="C110" s="1" t="s">
        <v>620</v>
      </c>
      <c r="D110" s="92">
        <v>240</v>
      </c>
      <c r="E110" s="332">
        <f>600+195</f>
        <v>795</v>
      </c>
      <c r="G110" s="343"/>
    </row>
    <row r="111" spans="1:15" s="149" customFormat="1" ht="15">
      <c r="A111" s="309" t="s">
        <v>365</v>
      </c>
      <c r="B111" s="148" t="s">
        <v>290</v>
      </c>
      <c r="C111" s="146"/>
      <c r="D111" s="146"/>
      <c r="E111" s="447">
        <f>E112+E141+E168</f>
        <v>28198.755400000002</v>
      </c>
      <c r="G111" s="350"/>
      <c r="O111" s="158"/>
    </row>
    <row r="112" spans="1:7" s="158" customFormat="1" ht="15">
      <c r="A112" s="309" t="s">
        <v>227</v>
      </c>
      <c r="B112" s="148" t="s">
        <v>226</v>
      </c>
      <c r="C112" s="146"/>
      <c r="D112" s="146"/>
      <c r="E112" s="447">
        <f>E113+E121+E125</f>
        <v>5509.9918</v>
      </c>
      <c r="G112" s="342"/>
    </row>
    <row r="113" spans="1:7" s="83" customFormat="1" ht="12.75">
      <c r="A113" s="77" t="s">
        <v>367</v>
      </c>
      <c r="B113" s="122" t="s">
        <v>226</v>
      </c>
      <c r="C113" s="96" t="s">
        <v>202</v>
      </c>
      <c r="D113" s="96"/>
      <c r="E113" s="331">
        <f>E114</f>
        <v>2069</v>
      </c>
      <c r="G113" s="343"/>
    </row>
    <row r="114" spans="1:7" s="73" customFormat="1" ht="12.75">
      <c r="A114" s="79" t="s">
        <v>287</v>
      </c>
      <c r="B114" s="122" t="s">
        <v>226</v>
      </c>
      <c r="C114" s="75" t="s">
        <v>283</v>
      </c>
      <c r="D114" s="75"/>
      <c r="E114" s="446">
        <f>E115+E117+E119</f>
        <v>2069</v>
      </c>
      <c r="G114" s="341"/>
    </row>
    <row r="115" spans="1:5" ht="25.5">
      <c r="A115" s="144" t="s">
        <v>152</v>
      </c>
      <c r="B115" s="123" t="s">
        <v>226</v>
      </c>
      <c r="C115" s="99" t="s">
        <v>630</v>
      </c>
      <c r="D115" s="110"/>
      <c r="E115" s="333">
        <f>E116</f>
        <v>769</v>
      </c>
    </row>
    <row r="116" spans="1:5" ht="27" customHeight="1">
      <c r="A116" s="85" t="s">
        <v>179</v>
      </c>
      <c r="B116" s="123" t="s">
        <v>226</v>
      </c>
      <c r="C116" s="99" t="s">
        <v>630</v>
      </c>
      <c r="D116" s="92">
        <v>240</v>
      </c>
      <c r="E116" s="333">
        <f>(900+350)/2+144</f>
        <v>769</v>
      </c>
    </row>
    <row r="117" spans="1:5" ht="38.25">
      <c r="A117" s="55" t="s">
        <v>156</v>
      </c>
      <c r="B117" s="123" t="s">
        <v>226</v>
      </c>
      <c r="C117" s="99" t="s">
        <v>636</v>
      </c>
      <c r="D117" s="289"/>
      <c r="E117" s="333">
        <f>E118</f>
        <v>1300</v>
      </c>
    </row>
    <row r="118" spans="1:15" s="83" customFormat="1" ht="27.75" customHeight="1">
      <c r="A118" s="85" t="s">
        <v>179</v>
      </c>
      <c r="B118" s="123" t="s">
        <v>226</v>
      </c>
      <c r="C118" s="99" t="s">
        <v>636</v>
      </c>
      <c r="D118" s="92">
        <v>240</v>
      </c>
      <c r="E118" s="332">
        <f>5100/2-550-500-200</f>
        <v>1300</v>
      </c>
      <c r="G118" s="343"/>
      <c r="O118" s="83">
        <v>-550</v>
      </c>
    </row>
    <row r="119" spans="1:5" ht="25.5" hidden="1">
      <c r="A119" s="55" t="s">
        <v>61</v>
      </c>
      <c r="B119" s="123" t="s">
        <v>226</v>
      </c>
      <c r="C119" s="99" t="s">
        <v>59</v>
      </c>
      <c r="D119" s="289"/>
      <c r="E119" s="333">
        <f>E120</f>
        <v>0</v>
      </c>
    </row>
    <row r="120" spans="1:7" s="83" customFormat="1" ht="25.5" hidden="1">
      <c r="A120" s="55" t="s">
        <v>229</v>
      </c>
      <c r="B120" s="123" t="s">
        <v>226</v>
      </c>
      <c r="C120" s="99" t="s">
        <v>59</v>
      </c>
      <c r="D120" s="1" t="s">
        <v>228</v>
      </c>
      <c r="E120" s="332"/>
      <c r="G120" s="343"/>
    </row>
    <row r="121" spans="1:15" s="116" customFormat="1" ht="38.25">
      <c r="A121" s="77" t="s">
        <v>631</v>
      </c>
      <c r="B121" s="74" t="s">
        <v>226</v>
      </c>
      <c r="C121" s="75" t="s">
        <v>272</v>
      </c>
      <c r="D121" s="75"/>
      <c r="E121" s="446">
        <f>E122</f>
        <v>1100</v>
      </c>
      <c r="G121" s="348"/>
      <c r="O121" s="72"/>
    </row>
    <row r="122" spans="1:15" s="125" customFormat="1" ht="63.75">
      <c r="A122" s="165" t="s">
        <v>632</v>
      </c>
      <c r="B122" s="74" t="s">
        <v>226</v>
      </c>
      <c r="C122" s="75" t="s">
        <v>633</v>
      </c>
      <c r="D122" s="75"/>
      <c r="E122" s="446">
        <f>E123</f>
        <v>1100</v>
      </c>
      <c r="G122" s="353"/>
      <c r="O122" s="73"/>
    </row>
    <row r="123" spans="1:15" s="125" customFormat="1" ht="63.75">
      <c r="A123" s="84" t="s">
        <v>60</v>
      </c>
      <c r="B123" s="123" t="s">
        <v>226</v>
      </c>
      <c r="C123" s="290" t="s">
        <v>634</v>
      </c>
      <c r="D123" s="1"/>
      <c r="E123" s="332">
        <f>E124</f>
        <v>1100</v>
      </c>
      <c r="G123" s="353"/>
      <c r="O123" s="73"/>
    </row>
    <row r="124" spans="1:15" s="124" customFormat="1" ht="15.75" customHeight="1">
      <c r="A124" s="468" t="s">
        <v>183</v>
      </c>
      <c r="B124" s="123" t="s">
        <v>226</v>
      </c>
      <c r="C124" s="290" t="s">
        <v>634</v>
      </c>
      <c r="D124" s="100">
        <v>850</v>
      </c>
      <c r="E124" s="333">
        <v>1100</v>
      </c>
      <c r="G124" s="354"/>
      <c r="O124" s="441"/>
    </row>
    <row r="125" spans="1:15" s="120" customFormat="1" ht="51">
      <c r="A125" s="103" t="s">
        <v>624</v>
      </c>
      <c r="B125" s="122" t="s">
        <v>226</v>
      </c>
      <c r="C125" s="104" t="s">
        <v>203</v>
      </c>
      <c r="D125" s="106"/>
      <c r="E125" s="334">
        <f>E126+E136</f>
        <v>2340.9918</v>
      </c>
      <c r="G125" s="347"/>
      <c r="O125" s="83"/>
    </row>
    <row r="126" spans="1:15" s="116" customFormat="1" ht="102">
      <c r="A126" s="103" t="s">
        <v>626</v>
      </c>
      <c r="B126" s="122" t="s">
        <v>226</v>
      </c>
      <c r="C126" s="107" t="s">
        <v>625</v>
      </c>
      <c r="D126" s="109"/>
      <c r="E126" s="334">
        <f>E127+E129+E134</f>
        <v>2340.9918</v>
      </c>
      <c r="G126" s="348"/>
      <c r="O126" s="72"/>
    </row>
    <row r="127" spans="1:15" s="116" customFormat="1" ht="103.5" hidden="1">
      <c r="A127" s="108" t="s">
        <v>628</v>
      </c>
      <c r="B127" s="123" t="s">
        <v>226</v>
      </c>
      <c r="C127" s="99" t="s">
        <v>68</v>
      </c>
      <c r="D127" s="109"/>
      <c r="E127" s="334">
        <f>E128</f>
        <v>0</v>
      </c>
      <c r="G127" s="348"/>
      <c r="O127" s="72"/>
    </row>
    <row r="128" spans="1:8" ht="25.5" hidden="1">
      <c r="A128" s="55" t="s">
        <v>93</v>
      </c>
      <c r="B128" s="123" t="s">
        <v>226</v>
      </c>
      <c r="C128" s="99" t="s">
        <v>68</v>
      </c>
      <c r="D128" s="100">
        <v>414</v>
      </c>
      <c r="E128" s="333"/>
      <c r="G128" s="338">
        <f>10163924.56+9469232.87</f>
        <v>19633157.43</v>
      </c>
      <c r="H128" s="338">
        <v>13420588</v>
      </c>
    </row>
    <row r="129" spans="1:5" ht="103.5" hidden="1">
      <c r="A129" s="316" t="s">
        <v>71</v>
      </c>
      <c r="B129" s="317" t="s">
        <v>226</v>
      </c>
      <c r="C129" s="318" t="s">
        <v>627</v>
      </c>
      <c r="D129" s="319"/>
      <c r="E129" s="452">
        <f>E130+E132</f>
        <v>0</v>
      </c>
    </row>
    <row r="130" spans="1:5" ht="103.5" hidden="1">
      <c r="A130" s="108" t="s">
        <v>69</v>
      </c>
      <c r="B130" s="123" t="s">
        <v>226</v>
      </c>
      <c r="C130" s="99" t="s">
        <v>627</v>
      </c>
      <c r="D130" s="110"/>
      <c r="E130" s="333">
        <f>E131</f>
        <v>0</v>
      </c>
    </row>
    <row r="131" spans="1:8" ht="25.5" hidden="1">
      <c r="A131" s="55" t="s">
        <v>93</v>
      </c>
      <c r="B131" s="123" t="s">
        <v>226</v>
      </c>
      <c r="C131" s="99" t="s">
        <v>627</v>
      </c>
      <c r="D131" s="100">
        <v>414</v>
      </c>
      <c r="E131" s="333"/>
      <c r="G131" s="338">
        <f>7665569.42+12600426.58</f>
        <v>20265996</v>
      </c>
      <c r="H131" s="338">
        <v>11297761.2</v>
      </c>
    </row>
    <row r="132" spans="1:9" ht="103.5" hidden="1">
      <c r="A132" s="108" t="s">
        <v>70</v>
      </c>
      <c r="B132" s="123" t="s">
        <v>226</v>
      </c>
      <c r="C132" s="99" t="s">
        <v>627</v>
      </c>
      <c r="D132" s="110"/>
      <c r="E132" s="333">
        <f>E133</f>
        <v>0</v>
      </c>
      <c r="I132" s="358">
        <f>8162.65-947.175+41664.99</f>
        <v>48880.465</v>
      </c>
    </row>
    <row r="133" spans="1:8" ht="25.5" hidden="1">
      <c r="A133" s="55" t="s">
        <v>93</v>
      </c>
      <c r="B133" s="123" t="s">
        <v>226</v>
      </c>
      <c r="C133" s="99" t="s">
        <v>627</v>
      </c>
      <c r="D133" s="100">
        <v>414</v>
      </c>
      <c r="E133" s="333"/>
      <c r="G133" s="338">
        <f>18900639.86</f>
        <v>18900639.86</v>
      </c>
      <c r="H133" s="338">
        <v>16946641.8</v>
      </c>
    </row>
    <row r="134" spans="1:15" s="120" customFormat="1" ht="93" customHeight="1">
      <c r="A134" s="108" t="s">
        <v>629</v>
      </c>
      <c r="B134" s="123" t="s">
        <v>226</v>
      </c>
      <c r="C134" s="99" t="s">
        <v>23</v>
      </c>
      <c r="D134" s="110"/>
      <c r="E134" s="333">
        <f>E135</f>
        <v>2340.9918</v>
      </c>
      <c r="G134" s="347">
        <f>(E135+E133-18900.63986)*1000</f>
        <v>-16559648.059999999</v>
      </c>
      <c r="O134" s="83"/>
    </row>
    <row r="135" spans="1:15" s="116" customFormat="1" ht="14.25" customHeight="1">
      <c r="A135" s="55" t="s">
        <v>184</v>
      </c>
      <c r="B135" s="123" t="s">
        <v>226</v>
      </c>
      <c r="C135" s="99" t="s">
        <v>23</v>
      </c>
      <c r="D135" s="100">
        <v>410</v>
      </c>
      <c r="E135" s="333">
        <v>2340.9918</v>
      </c>
      <c r="G135" s="348"/>
      <c r="H135" s="356">
        <f>G134+G133+G131+G128</f>
        <v>42240145.230000004</v>
      </c>
      <c r="O135" s="72"/>
    </row>
    <row r="136" spans="1:15" s="116" customFormat="1" ht="64.5" hidden="1">
      <c r="A136" s="103" t="s">
        <v>95</v>
      </c>
      <c r="B136" s="122" t="s">
        <v>226</v>
      </c>
      <c r="C136" s="107" t="s">
        <v>96</v>
      </c>
      <c r="D136" s="109"/>
      <c r="E136" s="334">
        <f>E137+E139</f>
        <v>0</v>
      </c>
      <c r="O136" s="72"/>
    </row>
    <row r="137" spans="1:15" s="116" customFormat="1" ht="90.75" hidden="1">
      <c r="A137" s="108" t="s">
        <v>106</v>
      </c>
      <c r="B137" s="123" t="s">
        <v>226</v>
      </c>
      <c r="C137" s="99" t="s">
        <v>97</v>
      </c>
      <c r="D137" s="109"/>
      <c r="E137" s="334">
        <f>E138</f>
        <v>0</v>
      </c>
      <c r="O137" s="72"/>
    </row>
    <row r="138" spans="1:7" ht="25.5" hidden="1">
      <c r="A138" s="55" t="s">
        <v>229</v>
      </c>
      <c r="B138" s="123" t="s">
        <v>226</v>
      </c>
      <c r="C138" s="99" t="s">
        <v>97</v>
      </c>
      <c r="D138" s="100">
        <v>414</v>
      </c>
      <c r="E138" s="333">
        <v>0</v>
      </c>
      <c r="G138" s="72"/>
    </row>
    <row r="139" spans="1:15" s="116" customFormat="1" ht="39" hidden="1">
      <c r="A139" s="108" t="s">
        <v>124</v>
      </c>
      <c r="B139" s="123" t="s">
        <v>226</v>
      </c>
      <c r="C139" s="99" t="s">
        <v>123</v>
      </c>
      <c r="D139" s="109"/>
      <c r="E139" s="334">
        <f>E140</f>
        <v>0</v>
      </c>
      <c r="O139" s="72"/>
    </row>
    <row r="140" spans="1:7" ht="25.5" hidden="1">
      <c r="A140" s="55" t="s">
        <v>229</v>
      </c>
      <c r="B140" s="123" t="s">
        <v>226</v>
      </c>
      <c r="C140" s="99" t="s">
        <v>123</v>
      </c>
      <c r="D140" s="100">
        <v>414</v>
      </c>
      <c r="E140" s="333">
        <v>0</v>
      </c>
      <c r="G140" s="72"/>
    </row>
    <row r="141" spans="1:8" s="159" customFormat="1" ht="15">
      <c r="A141" s="309" t="s">
        <v>275</v>
      </c>
      <c r="B141" s="148" t="s">
        <v>274</v>
      </c>
      <c r="C141" s="146"/>
      <c r="D141" s="146"/>
      <c r="E141" s="447">
        <f>E142+E152</f>
        <v>7153.5936</v>
      </c>
      <c r="G141" s="355"/>
      <c r="H141" s="357">
        <f>H135-E125*1000</f>
        <v>39899153.43000001</v>
      </c>
    </row>
    <row r="142" spans="1:5" ht="12.75">
      <c r="A142" s="77" t="s">
        <v>367</v>
      </c>
      <c r="B142" s="122" t="s">
        <v>274</v>
      </c>
      <c r="C142" s="96" t="s">
        <v>202</v>
      </c>
      <c r="D142" s="96"/>
      <c r="E142" s="331">
        <f>E143</f>
        <v>1818.5936</v>
      </c>
    </row>
    <row r="143" spans="1:5" ht="12.75">
      <c r="A143" s="79" t="s">
        <v>287</v>
      </c>
      <c r="B143" s="122" t="s">
        <v>274</v>
      </c>
      <c r="C143" s="75" t="s">
        <v>283</v>
      </c>
      <c r="D143" s="75"/>
      <c r="E143" s="446">
        <f>E146+E148+E150+E144</f>
        <v>1818.5936</v>
      </c>
    </row>
    <row r="144" spans="1:5" ht="25.5">
      <c r="A144" s="144" t="s">
        <v>152</v>
      </c>
      <c r="B144" s="123" t="s">
        <v>274</v>
      </c>
      <c r="C144" s="99" t="s">
        <v>630</v>
      </c>
      <c r="D144" s="110"/>
      <c r="E144" s="333">
        <f>E145</f>
        <v>795</v>
      </c>
    </row>
    <row r="145" spans="1:5" ht="31.5" customHeight="1">
      <c r="A145" s="85" t="s">
        <v>179</v>
      </c>
      <c r="B145" s="123" t="s">
        <v>274</v>
      </c>
      <c r="C145" s="99" t="s">
        <v>630</v>
      </c>
      <c r="D145" s="92">
        <v>240</v>
      </c>
      <c r="E145" s="333">
        <f>300+495</f>
        <v>795</v>
      </c>
    </row>
    <row r="146" spans="1:8" ht="25.5">
      <c r="A146" s="55" t="s">
        <v>637</v>
      </c>
      <c r="B146" s="123" t="s">
        <v>274</v>
      </c>
      <c r="C146" s="99" t="s">
        <v>477</v>
      </c>
      <c r="D146" s="100"/>
      <c r="E146" s="333">
        <f>E147</f>
        <v>730</v>
      </c>
      <c r="H146" s="260">
        <f>E135</f>
        <v>2340.9918</v>
      </c>
    </row>
    <row r="147" spans="1:15" ht="25.5">
      <c r="A147" s="85" t="s">
        <v>236</v>
      </c>
      <c r="B147" s="123" t="s">
        <v>274</v>
      </c>
      <c r="C147" s="99" t="s">
        <v>477</v>
      </c>
      <c r="D147" s="100">
        <v>810</v>
      </c>
      <c r="E147" s="333">
        <f>500+230</f>
        <v>730</v>
      </c>
      <c r="O147" s="72" t="s">
        <v>154</v>
      </c>
    </row>
    <row r="148" spans="1:15" s="124" customFormat="1" ht="25.5">
      <c r="A148" s="403" t="s">
        <v>130</v>
      </c>
      <c r="B148" s="82" t="s">
        <v>274</v>
      </c>
      <c r="C148" s="1" t="s">
        <v>129</v>
      </c>
      <c r="D148" s="289"/>
      <c r="E148" s="333">
        <f>E149</f>
        <v>293.5936</v>
      </c>
      <c r="O148" s="441"/>
    </row>
    <row r="149" spans="1:15" s="124" customFormat="1" ht="29.25" customHeight="1">
      <c r="A149" s="85" t="s">
        <v>179</v>
      </c>
      <c r="B149" s="82" t="s">
        <v>274</v>
      </c>
      <c r="C149" s="1" t="s">
        <v>129</v>
      </c>
      <c r="D149" s="92">
        <v>240</v>
      </c>
      <c r="E149" s="333">
        <v>293.5936</v>
      </c>
      <c r="O149" s="441" t="s">
        <v>155</v>
      </c>
    </row>
    <row r="150" spans="1:15" s="124" customFormat="1" ht="12.75" hidden="1">
      <c r="A150" s="403" t="s">
        <v>127</v>
      </c>
      <c r="B150" s="82" t="s">
        <v>274</v>
      </c>
      <c r="C150" s="1" t="s">
        <v>128</v>
      </c>
      <c r="D150" s="289"/>
      <c r="E150" s="333">
        <f>E151</f>
        <v>0</v>
      </c>
      <c r="O150" s="441"/>
    </row>
    <row r="151" spans="1:15" s="124" customFormat="1" ht="25.5" hidden="1">
      <c r="A151" s="88" t="s">
        <v>240</v>
      </c>
      <c r="B151" s="82" t="s">
        <v>274</v>
      </c>
      <c r="C151" s="1" t="s">
        <v>128</v>
      </c>
      <c r="D151" s="289">
        <v>244</v>
      </c>
      <c r="E151" s="333"/>
      <c r="O151" s="441"/>
    </row>
    <row r="152" spans="1:15" s="116" customFormat="1" ht="38.25">
      <c r="A152" s="77" t="s">
        <v>631</v>
      </c>
      <c r="B152" s="74" t="s">
        <v>274</v>
      </c>
      <c r="C152" s="75" t="s">
        <v>272</v>
      </c>
      <c r="D152" s="75"/>
      <c r="E152" s="446">
        <f>E153+E156+E164</f>
        <v>5335</v>
      </c>
      <c r="G152" s="348"/>
      <c r="O152" s="72"/>
    </row>
    <row r="153" spans="1:15" s="116" customFormat="1" ht="76.5">
      <c r="A153" s="79" t="s">
        <v>638</v>
      </c>
      <c r="B153" s="74" t="s">
        <v>274</v>
      </c>
      <c r="C153" s="75" t="s">
        <v>276</v>
      </c>
      <c r="D153" s="75"/>
      <c r="E153" s="446">
        <f>E154</f>
        <v>1675</v>
      </c>
      <c r="G153" s="348"/>
      <c r="O153" s="72"/>
    </row>
    <row r="154" spans="1:5" ht="89.25">
      <c r="A154" s="81" t="s">
        <v>639</v>
      </c>
      <c r="B154" s="82" t="s">
        <v>274</v>
      </c>
      <c r="C154" s="1" t="s">
        <v>640</v>
      </c>
      <c r="D154" s="1"/>
      <c r="E154" s="332">
        <f>E155</f>
        <v>1675</v>
      </c>
    </row>
    <row r="155" spans="1:7" s="73" customFormat="1" ht="29.25" customHeight="1">
      <c r="A155" s="85" t="s">
        <v>179</v>
      </c>
      <c r="B155" s="82" t="s">
        <v>274</v>
      </c>
      <c r="C155" s="1" t="s">
        <v>640</v>
      </c>
      <c r="D155" s="92">
        <v>240</v>
      </c>
      <c r="E155" s="332">
        <f>3350/2</f>
        <v>1675</v>
      </c>
      <c r="G155" s="341"/>
    </row>
    <row r="156" spans="1:15" s="125" customFormat="1" ht="76.5">
      <c r="A156" s="79" t="s">
        <v>0</v>
      </c>
      <c r="B156" s="74" t="s">
        <v>274</v>
      </c>
      <c r="C156" s="75" t="s">
        <v>1</v>
      </c>
      <c r="D156" s="75"/>
      <c r="E156" s="446">
        <f>E157+E162+E160</f>
        <v>2160</v>
      </c>
      <c r="G156" s="353"/>
      <c r="O156" s="73"/>
    </row>
    <row r="157" spans="1:15" s="125" customFormat="1" ht="89.25">
      <c r="A157" s="84" t="s">
        <v>145</v>
      </c>
      <c r="B157" s="82" t="s">
        <v>274</v>
      </c>
      <c r="C157" s="1" t="s">
        <v>2</v>
      </c>
      <c r="D157" s="1"/>
      <c r="E157" s="332">
        <f>E158+E159</f>
        <v>1690</v>
      </c>
      <c r="G157" s="353"/>
      <c r="O157" s="73"/>
    </row>
    <row r="158" spans="1:15" s="124" customFormat="1" ht="25.5" hidden="1">
      <c r="A158" s="85" t="s">
        <v>236</v>
      </c>
      <c r="B158" s="82" t="s">
        <v>274</v>
      </c>
      <c r="C158" s="1" t="s">
        <v>2</v>
      </c>
      <c r="D158" s="100">
        <v>810</v>
      </c>
      <c r="E158" s="333"/>
      <c r="O158" s="441"/>
    </row>
    <row r="159" spans="1:5" ht="31.5" customHeight="1">
      <c r="A159" s="85" t="s">
        <v>179</v>
      </c>
      <c r="B159" s="82" t="s">
        <v>274</v>
      </c>
      <c r="C159" s="1" t="s">
        <v>2</v>
      </c>
      <c r="D159" s="92">
        <v>240</v>
      </c>
      <c r="E159" s="332">
        <v>1690</v>
      </c>
    </row>
    <row r="160" spans="1:5" ht="38.25" customHeight="1">
      <c r="A160" s="85" t="s">
        <v>195</v>
      </c>
      <c r="B160" s="82" t="s">
        <v>274</v>
      </c>
      <c r="C160" s="1" t="s">
        <v>194</v>
      </c>
      <c r="D160" s="92"/>
      <c r="E160" s="332">
        <f>E161</f>
        <v>470</v>
      </c>
    </row>
    <row r="161" spans="1:5" ht="31.5" customHeight="1">
      <c r="A161" s="85" t="s">
        <v>179</v>
      </c>
      <c r="B161" s="82" t="s">
        <v>274</v>
      </c>
      <c r="C161" s="1" t="s">
        <v>194</v>
      </c>
      <c r="D161" s="92">
        <v>240</v>
      </c>
      <c r="E161" s="332">
        <v>470</v>
      </c>
    </row>
    <row r="162" spans="1:15" s="125" customFormat="1" ht="78" hidden="1">
      <c r="A162" s="84" t="s">
        <v>144</v>
      </c>
      <c r="B162" s="82" t="s">
        <v>274</v>
      </c>
      <c r="C162" s="1" t="s">
        <v>104</v>
      </c>
      <c r="D162" s="1"/>
      <c r="E162" s="332">
        <f>E163</f>
        <v>0</v>
      </c>
      <c r="O162" s="73"/>
    </row>
    <row r="163" spans="1:15" s="124" customFormat="1" ht="25.5" hidden="1">
      <c r="A163" s="85" t="s">
        <v>236</v>
      </c>
      <c r="B163" s="82" t="s">
        <v>274</v>
      </c>
      <c r="C163" s="1" t="s">
        <v>104</v>
      </c>
      <c r="D163" s="100">
        <v>810</v>
      </c>
      <c r="E163" s="333"/>
      <c r="O163" s="441"/>
    </row>
    <row r="164" spans="1:15" s="125" customFormat="1" ht="76.5">
      <c r="A164" s="165" t="s">
        <v>39</v>
      </c>
      <c r="B164" s="74" t="s">
        <v>274</v>
      </c>
      <c r="C164" s="75" t="s">
        <v>37</v>
      </c>
      <c r="D164" s="75"/>
      <c r="E164" s="446">
        <f>E165</f>
        <v>1500</v>
      </c>
      <c r="G164" s="353"/>
      <c r="O164" s="73"/>
    </row>
    <row r="165" spans="1:15" s="125" customFormat="1" ht="89.25">
      <c r="A165" s="84" t="s">
        <v>38</v>
      </c>
      <c r="B165" s="123" t="s">
        <v>274</v>
      </c>
      <c r="C165" s="290" t="s">
        <v>36</v>
      </c>
      <c r="D165" s="1"/>
      <c r="E165" s="332">
        <f>E166+E167</f>
        <v>1500</v>
      </c>
      <c r="G165" s="353"/>
      <c r="O165" s="73"/>
    </row>
    <row r="166" spans="1:15" s="124" customFormat="1" ht="25.5">
      <c r="A166" s="88" t="s">
        <v>240</v>
      </c>
      <c r="B166" s="123" t="s">
        <v>274</v>
      </c>
      <c r="C166" s="290" t="s">
        <v>36</v>
      </c>
      <c r="D166" s="92">
        <v>240</v>
      </c>
      <c r="E166" s="333">
        <f>1200-500</f>
        <v>700</v>
      </c>
      <c r="G166" s="354"/>
      <c r="O166" s="441"/>
    </row>
    <row r="167" spans="1:15" s="124" customFormat="1" ht="12.75">
      <c r="A167" s="88" t="s">
        <v>185</v>
      </c>
      <c r="B167" s="123" t="s">
        <v>274</v>
      </c>
      <c r="C167" s="290" t="s">
        <v>36</v>
      </c>
      <c r="D167" s="100">
        <v>410</v>
      </c>
      <c r="E167" s="333">
        <f>1000-200</f>
        <v>800</v>
      </c>
      <c r="O167" s="441"/>
    </row>
    <row r="168" spans="1:15" s="160" customFormat="1" ht="15">
      <c r="A168" s="157" t="s">
        <v>356</v>
      </c>
      <c r="B168" s="148" t="s">
        <v>357</v>
      </c>
      <c r="C168" s="146"/>
      <c r="D168" s="146"/>
      <c r="E168" s="331">
        <f>E169+E185+E198</f>
        <v>15535.170000000002</v>
      </c>
      <c r="O168" s="442"/>
    </row>
    <row r="169" spans="1:5" ht="12.75">
      <c r="A169" s="79" t="s">
        <v>287</v>
      </c>
      <c r="B169" s="122" t="s">
        <v>357</v>
      </c>
      <c r="C169" s="75" t="s">
        <v>283</v>
      </c>
      <c r="D169" s="75"/>
      <c r="E169" s="446">
        <f>E170+E175+E177+E179+E183+E181</f>
        <v>11310.830000000002</v>
      </c>
    </row>
    <row r="170" spans="1:7" s="73" customFormat="1" ht="38.25">
      <c r="A170" s="102" t="s">
        <v>370</v>
      </c>
      <c r="B170" s="93" t="s">
        <v>357</v>
      </c>
      <c r="C170" s="92" t="s">
        <v>284</v>
      </c>
      <c r="D170" s="92"/>
      <c r="E170" s="449">
        <f>E171+E172+E173+E174</f>
        <v>6935.830000000001</v>
      </c>
      <c r="G170" s="341"/>
    </row>
    <row r="171" spans="1:7" s="121" customFormat="1" ht="18.75" customHeight="1">
      <c r="A171" s="468" t="s">
        <v>182</v>
      </c>
      <c r="B171" s="93" t="s">
        <v>357</v>
      </c>
      <c r="C171" s="92" t="s">
        <v>284</v>
      </c>
      <c r="D171" s="92">
        <v>110</v>
      </c>
      <c r="E171" s="449">
        <f>4950.8+1495.15</f>
        <v>6445.950000000001</v>
      </c>
      <c r="G171" s="349"/>
    </row>
    <row r="172" spans="1:15" s="80" customFormat="1" ht="25.5" hidden="1">
      <c r="A172" s="88" t="s">
        <v>372</v>
      </c>
      <c r="B172" s="93" t="s">
        <v>357</v>
      </c>
      <c r="C172" s="92" t="s">
        <v>284</v>
      </c>
      <c r="D172" s="92">
        <v>112</v>
      </c>
      <c r="E172" s="449">
        <v>0</v>
      </c>
      <c r="G172" s="345"/>
      <c r="O172" s="119"/>
    </row>
    <row r="173" spans="1:7" s="83" customFormat="1" ht="27" customHeight="1">
      <c r="A173" s="85" t="s">
        <v>179</v>
      </c>
      <c r="B173" s="93" t="s">
        <v>357</v>
      </c>
      <c r="C173" s="92" t="s">
        <v>284</v>
      </c>
      <c r="D173" s="92">
        <v>240</v>
      </c>
      <c r="E173" s="449">
        <f>4.1+263.38+112.4</f>
        <v>379.88</v>
      </c>
      <c r="G173" s="343"/>
    </row>
    <row r="174" spans="1:7" s="83" customFormat="1" ht="18.75" customHeight="1">
      <c r="A174" s="468" t="s">
        <v>183</v>
      </c>
      <c r="B174" s="93" t="s">
        <v>357</v>
      </c>
      <c r="C174" s="92" t="s">
        <v>284</v>
      </c>
      <c r="D174" s="92">
        <v>850</v>
      </c>
      <c r="E174" s="449">
        <v>110</v>
      </c>
      <c r="G174" s="343"/>
    </row>
    <row r="175" spans="1:5" ht="25.5">
      <c r="A175" s="102" t="s">
        <v>4</v>
      </c>
      <c r="B175" s="123" t="s">
        <v>357</v>
      </c>
      <c r="C175" s="99" t="s">
        <v>3</v>
      </c>
      <c r="D175" s="100"/>
      <c r="E175" s="333">
        <f>E176</f>
        <v>3800</v>
      </c>
    </row>
    <row r="176" spans="1:5" ht="29.25" customHeight="1">
      <c r="A176" s="85" t="s">
        <v>179</v>
      </c>
      <c r="B176" s="123" t="s">
        <v>357</v>
      </c>
      <c r="C176" s="99" t="s">
        <v>3</v>
      </c>
      <c r="D176" s="92">
        <v>240</v>
      </c>
      <c r="E176" s="333">
        <f>3000+500+300</f>
        <v>3800</v>
      </c>
    </row>
    <row r="177" spans="1:15" s="124" customFormat="1" ht="38.25">
      <c r="A177" s="55" t="s">
        <v>5</v>
      </c>
      <c r="B177" s="123" t="s">
        <v>357</v>
      </c>
      <c r="C177" s="99" t="s">
        <v>6</v>
      </c>
      <c r="D177" s="100"/>
      <c r="E177" s="333">
        <f>E178</f>
        <v>50</v>
      </c>
      <c r="G177" s="354"/>
      <c r="O177" s="441"/>
    </row>
    <row r="178" spans="1:7" s="119" customFormat="1" ht="28.5" customHeight="1">
      <c r="A178" s="85" t="s">
        <v>179</v>
      </c>
      <c r="B178" s="123" t="s">
        <v>357</v>
      </c>
      <c r="C178" s="99" t="s">
        <v>6</v>
      </c>
      <c r="D178" s="92">
        <v>240</v>
      </c>
      <c r="E178" s="333">
        <v>50</v>
      </c>
      <c r="G178" s="352"/>
    </row>
    <row r="179" spans="1:7" s="83" customFormat="1" ht="25.5">
      <c r="A179" s="55" t="s">
        <v>7</v>
      </c>
      <c r="B179" s="123" t="s">
        <v>357</v>
      </c>
      <c r="C179" s="99" t="s">
        <v>8</v>
      </c>
      <c r="D179" s="100"/>
      <c r="E179" s="333">
        <f>E180</f>
        <v>525</v>
      </c>
      <c r="G179" s="343"/>
    </row>
    <row r="180" spans="1:7" s="83" customFormat="1" ht="29.25" customHeight="1">
      <c r="A180" s="85" t="s">
        <v>179</v>
      </c>
      <c r="B180" s="123" t="s">
        <v>357</v>
      </c>
      <c r="C180" s="99" t="s">
        <v>8</v>
      </c>
      <c r="D180" s="92">
        <v>240</v>
      </c>
      <c r="E180" s="333">
        <f>(800+250)/2</f>
        <v>525</v>
      </c>
      <c r="G180" s="343"/>
    </row>
    <row r="181" spans="1:5" s="83" customFormat="1" ht="39" hidden="1">
      <c r="A181" s="85" t="s">
        <v>148</v>
      </c>
      <c r="B181" s="123" t="s">
        <v>357</v>
      </c>
      <c r="C181" s="99" t="s">
        <v>125</v>
      </c>
      <c r="D181" s="100"/>
      <c r="E181" s="333">
        <f>E182</f>
        <v>0</v>
      </c>
    </row>
    <row r="182" spans="1:5" s="83" customFormat="1" ht="25.5" hidden="1">
      <c r="A182" s="88" t="s">
        <v>240</v>
      </c>
      <c r="B182" s="123" t="s">
        <v>357</v>
      </c>
      <c r="C182" s="99" t="s">
        <v>125</v>
      </c>
      <c r="D182" s="100">
        <v>244</v>
      </c>
      <c r="E182" s="333"/>
    </row>
    <row r="183" spans="1:5" s="83" customFormat="1" ht="12.75" hidden="1">
      <c r="A183" s="88" t="s">
        <v>78</v>
      </c>
      <c r="B183" s="123" t="s">
        <v>357</v>
      </c>
      <c r="C183" s="99" t="s">
        <v>77</v>
      </c>
      <c r="D183" s="100"/>
      <c r="E183" s="333">
        <f>E184</f>
        <v>0</v>
      </c>
    </row>
    <row r="184" spans="1:5" s="83" customFormat="1" ht="25.5" hidden="1">
      <c r="A184" s="88" t="s">
        <v>240</v>
      </c>
      <c r="B184" s="123" t="s">
        <v>357</v>
      </c>
      <c r="C184" s="99" t="s">
        <v>77</v>
      </c>
      <c r="D184" s="100">
        <v>244</v>
      </c>
      <c r="E184" s="333"/>
    </row>
    <row r="185" spans="1:15" s="120" customFormat="1" ht="25.5">
      <c r="A185" s="103" t="s">
        <v>9</v>
      </c>
      <c r="B185" s="122" t="s">
        <v>357</v>
      </c>
      <c r="C185" s="107" t="s">
        <v>278</v>
      </c>
      <c r="D185" s="110"/>
      <c r="E185" s="334">
        <f>E186+E193</f>
        <v>3514.3399999999997</v>
      </c>
      <c r="G185" s="347"/>
      <c r="O185" s="83"/>
    </row>
    <row r="186" spans="1:15" s="116" customFormat="1" ht="51">
      <c r="A186" s="103" t="s">
        <v>11</v>
      </c>
      <c r="B186" s="122" t="s">
        <v>357</v>
      </c>
      <c r="C186" s="107" t="s">
        <v>10</v>
      </c>
      <c r="D186" s="110"/>
      <c r="E186" s="334">
        <f>E187+E189+E191</f>
        <v>3211.3399999999997</v>
      </c>
      <c r="G186" s="348"/>
      <c r="O186" s="72"/>
    </row>
    <row r="187" spans="1:5" ht="63.75">
      <c r="A187" s="108" t="s">
        <v>49</v>
      </c>
      <c r="B187" s="123" t="s">
        <v>357</v>
      </c>
      <c r="C187" s="99" t="s">
        <v>12</v>
      </c>
      <c r="D187" s="110"/>
      <c r="E187" s="333">
        <f>E188</f>
        <v>476.1</v>
      </c>
    </row>
    <row r="188" spans="1:5" ht="25.5" customHeight="1">
      <c r="A188" s="85" t="s">
        <v>179</v>
      </c>
      <c r="B188" s="123" t="s">
        <v>357</v>
      </c>
      <c r="C188" s="99" t="s">
        <v>12</v>
      </c>
      <c r="D188" s="92">
        <v>240</v>
      </c>
      <c r="E188" s="333">
        <f>676.1-200</f>
        <v>476.1</v>
      </c>
    </row>
    <row r="189" spans="1:5" ht="41.25" customHeight="1">
      <c r="A189" s="88" t="s">
        <v>13</v>
      </c>
      <c r="B189" s="123" t="s">
        <v>357</v>
      </c>
      <c r="C189" s="99" t="s">
        <v>14</v>
      </c>
      <c r="D189" s="110"/>
      <c r="E189" s="333">
        <f>E190</f>
        <v>370</v>
      </c>
    </row>
    <row r="190" spans="1:5" ht="27.75" customHeight="1">
      <c r="A190" s="85" t="s">
        <v>179</v>
      </c>
      <c r="B190" s="123" t="s">
        <v>357</v>
      </c>
      <c r="C190" s="99" t="s">
        <v>14</v>
      </c>
      <c r="D190" s="92">
        <v>240</v>
      </c>
      <c r="E190" s="333">
        <v>370</v>
      </c>
    </row>
    <row r="191" spans="1:5" ht="39.75" customHeight="1">
      <c r="A191" s="88" t="s">
        <v>15</v>
      </c>
      <c r="B191" s="123" t="s">
        <v>357</v>
      </c>
      <c r="C191" s="99" t="s">
        <v>21</v>
      </c>
      <c r="D191" s="110"/>
      <c r="E191" s="333">
        <f>E192</f>
        <v>2365.24</v>
      </c>
    </row>
    <row r="192" spans="1:5" ht="24.75" customHeight="1">
      <c r="A192" s="85" t="s">
        <v>179</v>
      </c>
      <c r="B192" s="123" t="s">
        <v>357</v>
      </c>
      <c r="C192" s="99" t="s">
        <v>21</v>
      </c>
      <c r="D192" s="92">
        <v>240</v>
      </c>
      <c r="E192" s="333">
        <f>920+723+1222.24-500</f>
        <v>2365.24</v>
      </c>
    </row>
    <row r="193" spans="1:15" s="116" customFormat="1" ht="51">
      <c r="A193" s="103" t="s">
        <v>16</v>
      </c>
      <c r="B193" s="122" t="s">
        <v>357</v>
      </c>
      <c r="C193" s="107" t="s">
        <v>366</v>
      </c>
      <c r="D193" s="110"/>
      <c r="E193" s="334">
        <f>E194+E196</f>
        <v>303</v>
      </c>
      <c r="G193" s="348"/>
      <c r="O193" s="72"/>
    </row>
    <row r="194" spans="1:5" ht="63.75">
      <c r="A194" s="108" t="s">
        <v>113</v>
      </c>
      <c r="B194" s="123" t="s">
        <v>357</v>
      </c>
      <c r="C194" s="99" t="s">
        <v>28</v>
      </c>
      <c r="D194" s="110"/>
      <c r="E194" s="333">
        <f>E195</f>
        <v>303</v>
      </c>
    </row>
    <row r="195" spans="1:5" ht="26.25" customHeight="1">
      <c r="A195" s="85" t="s">
        <v>179</v>
      </c>
      <c r="B195" s="123" t="s">
        <v>357</v>
      </c>
      <c r="C195" s="99" t="s">
        <v>28</v>
      </c>
      <c r="D195" s="92">
        <v>240</v>
      </c>
      <c r="E195" s="333">
        <f>20+283</f>
        <v>303</v>
      </c>
    </row>
    <row r="196" spans="1:5" ht="51.75" hidden="1">
      <c r="A196" s="108" t="s">
        <v>50</v>
      </c>
      <c r="B196" s="123" t="s">
        <v>357</v>
      </c>
      <c r="C196" s="99" t="s">
        <v>29</v>
      </c>
      <c r="D196" s="110"/>
      <c r="E196" s="333">
        <f>E197</f>
        <v>0</v>
      </c>
    </row>
    <row r="197" spans="1:5" ht="25.5" hidden="1">
      <c r="A197" s="88" t="s">
        <v>240</v>
      </c>
      <c r="B197" s="123" t="s">
        <v>357</v>
      </c>
      <c r="C197" s="99" t="s">
        <v>29</v>
      </c>
      <c r="D197" s="100">
        <v>244</v>
      </c>
      <c r="E197" s="333"/>
    </row>
    <row r="198" spans="1:15" s="120" customFormat="1" ht="25.5">
      <c r="A198" s="103" t="s">
        <v>609</v>
      </c>
      <c r="B198" s="122" t="s">
        <v>357</v>
      </c>
      <c r="C198" s="107" t="s">
        <v>611</v>
      </c>
      <c r="D198" s="110"/>
      <c r="E198" s="334">
        <f>E199</f>
        <v>710</v>
      </c>
      <c r="G198" s="347"/>
      <c r="O198" s="83"/>
    </row>
    <row r="199" spans="1:15" s="116" customFormat="1" ht="51">
      <c r="A199" s="103" t="s">
        <v>610</v>
      </c>
      <c r="B199" s="104" t="s">
        <v>357</v>
      </c>
      <c r="C199" s="107" t="s">
        <v>612</v>
      </c>
      <c r="D199" s="109"/>
      <c r="E199" s="334">
        <f>E200</f>
        <v>710</v>
      </c>
      <c r="G199" s="348"/>
      <c r="O199" s="72"/>
    </row>
    <row r="200" spans="1:5" s="83" customFormat="1" ht="63.75">
      <c r="A200" s="98" t="s">
        <v>196</v>
      </c>
      <c r="B200" s="123" t="s">
        <v>357</v>
      </c>
      <c r="C200" s="99" t="s">
        <v>177</v>
      </c>
      <c r="D200" s="100"/>
      <c r="E200" s="333">
        <f>E201</f>
        <v>710</v>
      </c>
    </row>
    <row r="201" spans="1:5" s="83" customFormat="1" ht="30" customHeight="1">
      <c r="A201" s="85" t="s">
        <v>179</v>
      </c>
      <c r="B201" s="123" t="s">
        <v>357</v>
      </c>
      <c r="C201" s="99" t="s">
        <v>177</v>
      </c>
      <c r="D201" s="92">
        <v>240</v>
      </c>
      <c r="E201" s="333">
        <f>2020/2-300</f>
        <v>710</v>
      </c>
    </row>
    <row r="202" spans="1:7" s="159" customFormat="1" ht="15">
      <c r="A202" s="145" t="s">
        <v>304</v>
      </c>
      <c r="B202" s="147" t="s">
        <v>301</v>
      </c>
      <c r="C202" s="146"/>
      <c r="D202" s="146"/>
      <c r="E202" s="447">
        <f>E203</f>
        <v>13775.1</v>
      </c>
      <c r="G202" s="355"/>
    </row>
    <row r="203" spans="1:15" s="156" customFormat="1" ht="15">
      <c r="A203" s="145" t="s">
        <v>220</v>
      </c>
      <c r="B203" s="147" t="s">
        <v>219</v>
      </c>
      <c r="C203" s="146"/>
      <c r="D203" s="146"/>
      <c r="E203" s="447">
        <f>E213+E219+E222+E204</f>
        <v>13775.1</v>
      </c>
      <c r="G203" s="351"/>
      <c r="O203" s="159"/>
    </row>
    <row r="204" spans="1:7" ht="13.5" hidden="1">
      <c r="A204" s="145" t="s">
        <v>287</v>
      </c>
      <c r="B204" s="147" t="s">
        <v>219</v>
      </c>
      <c r="C204" s="146" t="s">
        <v>283</v>
      </c>
      <c r="D204" s="146"/>
      <c r="E204" s="447">
        <f>E210+E205+E208</f>
        <v>0</v>
      </c>
      <c r="G204" s="72"/>
    </row>
    <row r="205" spans="1:5" s="83" customFormat="1" ht="25.5" hidden="1">
      <c r="A205" s="85" t="s">
        <v>122</v>
      </c>
      <c r="B205" s="82" t="s">
        <v>219</v>
      </c>
      <c r="C205" s="1" t="s">
        <v>121</v>
      </c>
      <c r="D205" s="1"/>
      <c r="E205" s="332">
        <f>E206+E207</f>
        <v>0</v>
      </c>
    </row>
    <row r="206" spans="1:5" s="83" customFormat="1" ht="25.5" hidden="1">
      <c r="A206" s="85" t="s">
        <v>240</v>
      </c>
      <c r="B206" s="82" t="s">
        <v>219</v>
      </c>
      <c r="C206" s="1" t="s">
        <v>121</v>
      </c>
      <c r="D206" s="1" t="s">
        <v>264</v>
      </c>
      <c r="E206" s="332"/>
    </row>
    <row r="207" spans="1:5" s="83" customFormat="1" ht="39" hidden="1">
      <c r="A207" s="89" t="s">
        <v>268</v>
      </c>
      <c r="B207" s="82" t="s">
        <v>219</v>
      </c>
      <c r="C207" s="1" t="s">
        <v>121</v>
      </c>
      <c r="D207" s="1" t="s">
        <v>271</v>
      </c>
      <c r="E207" s="332"/>
    </row>
    <row r="208" spans="1:5" s="83" customFormat="1" ht="12.75" hidden="1">
      <c r="A208" s="85" t="s">
        <v>120</v>
      </c>
      <c r="B208" s="82" t="s">
        <v>219</v>
      </c>
      <c r="C208" s="1" t="s">
        <v>119</v>
      </c>
      <c r="D208" s="1"/>
      <c r="E208" s="332">
        <f>E209</f>
        <v>0</v>
      </c>
    </row>
    <row r="209" spans="1:5" s="83" customFormat="1" ht="25.5" hidden="1">
      <c r="A209" s="85" t="s">
        <v>240</v>
      </c>
      <c r="B209" s="82" t="s">
        <v>219</v>
      </c>
      <c r="C209" s="1" t="s">
        <v>119</v>
      </c>
      <c r="D209" s="1" t="s">
        <v>267</v>
      </c>
      <c r="E209" s="332"/>
    </row>
    <row r="210" spans="1:5" s="83" customFormat="1" ht="12.75" hidden="1">
      <c r="A210" s="85" t="s">
        <v>76</v>
      </c>
      <c r="B210" s="82" t="s">
        <v>219</v>
      </c>
      <c r="C210" s="1" t="s">
        <v>75</v>
      </c>
      <c r="D210" s="1"/>
      <c r="E210" s="332">
        <f>E211</f>
        <v>0</v>
      </c>
    </row>
    <row r="211" spans="1:5" s="83" customFormat="1" ht="12.75" hidden="1">
      <c r="A211" s="85" t="s">
        <v>269</v>
      </c>
      <c r="B211" s="82" t="s">
        <v>219</v>
      </c>
      <c r="C211" s="1" t="s">
        <v>75</v>
      </c>
      <c r="D211" s="1" t="s">
        <v>270</v>
      </c>
      <c r="E211" s="332"/>
    </row>
    <row r="212" spans="1:15" s="156" customFormat="1" ht="42.75">
      <c r="A212" s="145" t="s">
        <v>26</v>
      </c>
      <c r="B212" s="147" t="s">
        <v>219</v>
      </c>
      <c r="C212" s="146" t="s">
        <v>205</v>
      </c>
      <c r="D212" s="146"/>
      <c r="E212" s="447">
        <f>E213+E222</f>
        <v>6058.5</v>
      </c>
      <c r="G212" s="351"/>
      <c r="O212" s="159"/>
    </row>
    <row r="213" spans="1:15" s="116" customFormat="1" ht="51">
      <c r="A213" s="79" t="s">
        <v>578</v>
      </c>
      <c r="B213" s="74" t="s">
        <v>219</v>
      </c>
      <c r="C213" s="75" t="s">
        <v>213</v>
      </c>
      <c r="D213" s="75"/>
      <c r="E213" s="446">
        <f>E214</f>
        <v>3890.8999999999996</v>
      </c>
      <c r="G213" s="348"/>
      <c r="O213" s="72"/>
    </row>
    <row r="214" spans="1:5" ht="63.75">
      <c r="A214" s="85" t="s">
        <v>579</v>
      </c>
      <c r="B214" s="82" t="s">
        <v>219</v>
      </c>
      <c r="C214" s="1" t="s">
        <v>223</v>
      </c>
      <c r="D214" s="1"/>
      <c r="E214" s="332">
        <f>E215+E216+E217+E218</f>
        <v>3890.8999999999996</v>
      </c>
    </row>
    <row r="215" spans="1:5" ht="15.75" customHeight="1">
      <c r="A215" s="469" t="s">
        <v>182</v>
      </c>
      <c r="B215" s="82" t="s">
        <v>219</v>
      </c>
      <c r="C215" s="1" t="s">
        <v>223</v>
      </c>
      <c r="D215" s="1" t="s">
        <v>186</v>
      </c>
      <c r="E215" s="332">
        <f>2769.1+2.1</f>
        <v>2771.2</v>
      </c>
    </row>
    <row r="216" spans="1:5" ht="25.5" hidden="1">
      <c r="A216" s="85" t="s">
        <v>265</v>
      </c>
      <c r="B216" s="82" t="s">
        <v>219</v>
      </c>
      <c r="C216" s="1" t="s">
        <v>223</v>
      </c>
      <c r="D216" s="1" t="s">
        <v>266</v>
      </c>
      <c r="E216" s="332">
        <v>0</v>
      </c>
    </row>
    <row r="217" spans="1:5" ht="27" customHeight="1">
      <c r="A217" s="85" t="s">
        <v>179</v>
      </c>
      <c r="B217" s="82" t="s">
        <v>219</v>
      </c>
      <c r="C217" s="1" t="s">
        <v>223</v>
      </c>
      <c r="D217" s="92">
        <v>240</v>
      </c>
      <c r="E217" s="332">
        <f>1478.7-360</f>
        <v>1118.7</v>
      </c>
    </row>
    <row r="218" spans="1:7" s="73" customFormat="1" ht="18.75" customHeight="1">
      <c r="A218" s="55" t="s">
        <v>183</v>
      </c>
      <c r="B218" s="82" t="s">
        <v>219</v>
      </c>
      <c r="C218" s="1" t="s">
        <v>223</v>
      </c>
      <c r="D218" s="1" t="s">
        <v>187</v>
      </c>
      <c r="E218" s="332">
        <v>1</v>
      </c>
      <c r="G218" s="341"/>
    </row>
    <row r="219" spans="1:15" s="80" customFormat="1" ht="38.25">
      <c r="A219" s="79" t="s">
        <v>581</v>
      </c>
      <c r="B219" s="74" t="s">
        <v>219</v>
      </c>
      <c r="C219" s="75" t="s">
        <v>214</v>
      </c>
      <c r="D219" s="75"/>
      <c r="E219" s="446">
        <f>E220</f>
        <v>7716.600000000001</v>
      </c>
      <c r="G219" s="345"/>
      <c r="O219" s="119"/>
    </row>
    <row r="220" spans="1:15" s="80" customFormat="1" ht="76.5">
      <c r="A220" s="85" t="s">
        <v>580</v>
      </c>
      <c r="B220" s="82" t="s">
        <v>219</v>
      </c>
      <c r="C220" s="1" t="s">
        <v>224</v>
      </c>
      <c r="D220" s="1"/>
      <c r="E220" s="332">
        <f>E221</f>
        <v>7716.600000000001</v>
      </c>
      <c r="G220" s="345"/>
      <c r="O220" s="119"/>
    </row>
    <row r="221" spans="1:15" s="83" customFormat="1" ht="19.5" customHeight="1">
      <c r="A221" s="55" t="s">
        <v>188</v>
      </c>
      <c r="B221" s="82" t="s">
        <v>219</v>
      </c>
      <c r="C221" s="1" t="s">
        <v>224</v>
      </c>
      <c r="D221" s="1" t="s">
        <v>189</v>
      </c>
      <c r="E221" s="332">
        <f>8217.2+106.7-260-19.8-9-1.2-4-57.6-90-13.5-8.2-80-24-40</f>
        <v>7716.600000000001</v>
      </c>
      <c r="G221" s="343"/>
      <c r="O221" s="83">
        <f>6500*1.1</f>
        <v>7150.000000000001</v>
      </c>
    </row>
    <row r="222" spans="1:7" s="73" customFormat="1" ht="51">
      <c r="A222" s="103" t="s">
        <v>582</v>
      </c>
      <c r="B222" s="74" t="s">
        <v>219</v>
      </c>
      <c r="C222" s="107" t="s">
        <v>215</v>
      </c>
      <c r="D222" s="110"/>
      <c r="E222" s="334">
        <f>E223</f>
        <v>2167.6</v>
      </c>
      <c r="G222" s="341"/>
    </row>
    <row r="223" spans="1:7" s="73" customFormat="1" ht="63.75">
      <c r="A223" s="108" t="s">
        <v>583</v>
      </c>
      <c r="B223" s="82" t="s">
        <v>219</v>
      </c>
      <c r="C223" s="107" t="s">
        <v>596</v>
      </c>
      <c r="D223" s="110"/>
      <c r="E223" s="333">
        <f>E224+E225</f>
        <v>2167.6</v>
      </c>
      <c r="G223" s="341"/>
    </row>
    <row r="224" spans="1:15" s="80" customFormat="1" ht="27.75" customHeight="1">
      <c r="A224" s="85" t="s">
        <v>179</v>
      </c>
      <c r="B224" s="82" t="s">
        <v>219</v>
      </c>
      <c r="C224" s="1" t="s">
        <v>596</v>
      </c>
      <c r="D224" s="92">
        <v>240</v>
      </c>
      <c r="E224" s="332">
        <f>21.5+50+500+33.6+30+400</f>
        <v>1035.1</v>
      </c>
      <c r="G224" s="345"/>
      <c r="O224" s="119"/>
    </row>
    <row r="225" spans="1:7" s="83" customFormat="1" ht="15" customHeight="1">
      <c r="A225" s="55" t="s">
        <v>188</v>
      </c>
      <c r="B225" s="82" t="s">
        <v>219</v>
      </c>
      <c r="C225" s="1" t="s">
        <v>596</v>
      </c>
      <c r="D225" s="1" t="s">
        <v>189</v>
      </c>
      <c r="E225" s="332">
        <f>991.5+66+50+25</f>
        <v>1132.5</v>
      </c>
      <c r="G225" s="343"/>
    </row>
    <row r="226" spans="1:7" s="167" customFormat="1" ht="15">
      <c r="A226" s="145" t="s">
        <v>293</v>
      </c>
      <c r="B226" s="147" t="s">
        <v>294</v>
      </c>
      <c r="C226" s="146"/>
      <c r="D226" s="146"/>
      <c r="E226" s="447">
        <f>E227+E232</f>
        <v>1296.1</v>
      </c>
      <c r="G226" s="344"/>
    </row>
    <row r="227" spans="1:7" s="167" customFormat="1" ht="15">
      <c r="A227" s="145" t="s">
        <v>237</v>
      </c>
      <c r="B227" s="147" t="s">
        <v>288</v>
      </c>
      <c r="C227" s="146"/>
      <c r="D227" s="146"/>
      <c r="E227" s="447">
        <f>E228</f>
        <v>296.1</v>
      </c>
      <c r="G227" s="344"/>
    </row>
    <row r="228" spans="1:15" s="125" customFormat="1" ht="25.5">
      <c r="A228" s="77" t="s">
        <v>588</v>
      </c>
      <c r="B228" s="74" t="s">
        <v>288</v>
      </c>
      <c r="C228" s="75" t="s">
        <v>207</v>
      </c>
      <c r="D228" s="75"/>
      <c r="E228" s="446">
        <f>E229</f>
        <v>296.1</v>
      </c>
      <c r="G228" s="353"/>
      <c r="O228" s="73"/>
    </row>
    <row r="229" spans="1:15" s="125" customFormat="1" ht="51">
      <c r="A229" s="79" t="s">
        <v>589</v>
      </c>
      <c r="B229" s="74" t="s">
        <v>288</v>
      </c>
      <c r="C229" s="75" t="s">
        <v>217</v>
      </c>
      <c r="D229" s="75"/>
      <c r="E229" s="446">
        <f>E230</f>
        <v>296.1</v>
      </c>
      <c r="G229" s="353"/>
      <c r="O229" s="73"/>
    </row>
    <row r="230" spans="1:7" s="83" customFormat="1" ht="51">
      <c r="A230" s="55" t="s">
        <v>590</v>
      </c>
      <c r="B230" s="82" t="s">
        <v>288</v>
      </c>
      <c r="C230" s="1" t="s">
        <v>587</v>
      </c>
      <c r="D230" s="1"/>
      <c r="E230" s="332">
        <f>E231</f>
        <v>296.1</v>
      </c>
      <c r="G230" s="343"/>
    </row>
    <row r="231" spans="1:7" s="83" customFormat="1" ht="19.5" customHeight="1">
      <c r="A231" s="55" t="s">
        <v>190</v>
      </c>
      <c r="B231" s="82" t="s">
        <v>288</v>
      </c>
      <c r="C231" s="1" t="s">
        <v>587</v>
      </c>
      <c r="D231" s="1" t="s">
        <v>191</v>
      </c>
      <c r="E231" s="332">
        <v>296.1</v>
      </c>
      <c r="G231" s="343"/>
    </row>
    <row r="232" spans="1:7" s="167" customFormat="1" ht="15">
      <c r="A232" s="145" t="s">
        <v>280</v>
      </c>
      <c r="B232" s="147" t="s">
        <v>279</v>
      </c>
      <c r="C232" s="146"/>
      <c r="D232" s="146"/>
      <c r="E232" s="447">
        <f>E237+E233</f>
        <v>1000</v>
      </c>
      <c r="G232" s="344"/>
    </row>
    <row r="233" spans="1:5" ht="12.75" hidden="1">
      <c r="A233" s="77" t="s">
        <v>367</v>
      </c>
      <c r="B233" s="122" t="s">
        <v>279</v>
      </c>
      <c r="C233" s="96" t="s">
        <v>202</v>
      </c>
      <c r="D233" s="96"/>
      <c r="E233" s="331">
        <f>E234</f>
        <v>0</v>
      </c>
    </row>
    <row r="234" spans="1:5" ht="12.75" hidden="1">
      <c r="A234" s="79" t="s">
        <v>287</v>
      </c>
      <c r="B234" s="122" t="s">
        <v>279</v>
      </c>
      <c r="C234" s="75" t="s">
        <v>283</v>
      </c>
      <c r="D234" s="75"/>
      <c r="E234" s="446">
        <f>E235</f>
        <v>0</v>
      </c>
    </row>
    <row r="235" spans="1:7" s="73" customFormat="1" ht="25.5" hidden="1">
      <c r="A235" s="102" t="s">
        <v>57</v>
      </c>
      <c r="B235" s="122" t="s">
        <v>279</v>
      </c>
      <c r="C235" s="92" t="s">
        <v>56</v>
      </c>
      <c r="D235" s="92"/>
      <c r="E235" s="449">
        <f>E236</f>
        <v>0</v>
      </c>
      <c r="G235" s="341"/>
    </row>
    <row r="236" spans="1:7" s="73" customFormat="1" ht="39" hidden="1">
      <c r="A236" s="102" t="s">
        <v>58</v>
      </c>
      <c r="B236" s="122" t="s">
        <v>279</v>
      </c>
      <c r="C236" s="92" t="s">
        <v>56</v>
      </c>
      <c r="D236" s="94">
        <v>314</v>
      </c>
      <c r="E236" s="449"/>
      <c r="G236" s="341"/>
    </row>
    <row r="237" spans="1:15" s="125" customFormat="1" ht="51">
      <c r="A237" s="77" t="s">
        <v>584</v>
      </c>
      <c r="B237" s="122" t="s">
        <v>279</v>
      </c>
      <c r="C237" s="75" t="s">
        <v>203</v>
      </c>
      <c r="D237" s="75"/>
      <c r="E237" s="446">
        <f>E238</f>
        <v>1000</v>
      </c>
      <c r="G237" s="353"/>
      <c r="O237" s="73"/>
    </row>
    <row r="238" spans="1:15" s="125" customFormat="1" ht="89.25">
      <c r="A238" s="79" t="s">
        <v>586</v>
      </c>
      <c r="B238" s="122" t="s">
        <v>279</v>
      </c>
      <c r="C238" s="75" t="s">
        <v>212</v>
      </c>
      <c r="D238" s="75"/>
      <c r="E238" s="446">
        <f>E239+E242+E245+E248</f>
        <v>1000</v>
      </c>
      <c r="G238" s="353"/>
      <c r="O238" s="73"/>
    </row>
    <row r="239" spans="1:7" s="83" customFormat="1" ht="81" customHeight="1">
      <c r="A239" s="84" t="s">
        <v>63</v>
      </c>
      <c r="B239" s="123" t="s">
        <v>279</v>
      </c>
      <c r="C239" s="1" t="s">
        <v>585</v>
      </c>
      <c r="D239" s="1"/>
      <c r="E239" s="332">
        <f>E240+E241</f>
        <v>1000</v>
      </c>
      <c r="G239" s="343"/>
    </row>
    <row r="240" spans="1:7" s="119" customFormat="1" ht="12.75" hidden="1">
      <c r="A240" s="85" t="s">
        <v>225</v>
      </c>
      <c r="B240" s="123" t="s">
        <v>279</v>
      </c>
      <c r="C240" s="1" t="s">
        <v>585</v>
      </c>
      <c r="D240" s="1" t="s">
        <v>273</v>
      </c>
      <c r="E240" s="332"/>
      <c r="G240" s="352"/>
    </row>
    <row r="241" spans="1:7" s="119" customFormat="1" ht="16.5" customHeight="1">
      <c r="A241" s="55" t="s">
        <v>190</v>
      </c>
      <c r="B241" s="123" t="s">
        <v>279</v>
      </c>
      <c r="C241" s="1" t="s">
        <v>585</v>
      </c>
      <c r="D241" s="1" t="s">
        <v>191</v>
      </c>
      <c r="E241" s="332">
        <f>1500-500</f>
        <v>1000</v>
      </c>
      <c r="G241" s="352"/>
    </row>
    <row r="242" spans="1:5" s="83" customFormat="1" ht="25.5" hidden="1">
      <c r="A242" s="84" t="s">
        <v>115</v>
      </c>
      <c r="B242" s="123" t="s">
        <v>279</v>
      </c>
      <c r="C242" s="1" t="s">
        <v>114</v>
      </c>
      <c r="D242" s="1"/>
      <c r="E242" s="332">
        <f>E243+E244</f>
        <v>0</v>
      </c>
    </row>
    <row r="243" spans="1:5" s="119" customFormat="1" ht="12.75" hidden="1">
      <c r="A243" s="85" t="s">
        <v>225</v>
      </c>
      <c r="B243" s="123" t="s">
        <v>279</v>
      </c>
      <c r="C243" s="1" t="s">
        <v>585</v>
      </c>
      <c r="D243" s="1" t="s">
        <v>273</v>
      </c>
      <c r="E243" s="332"/>
    </row>
    <row r="244" spans="1:5" s="119" customFormat="1" ht="12.75" hidden="1">
      <c r="A244" s="85" t="s">
        <v>55</v>
      </c>
      <c r="B244" s="123" t="s">
        <v>279</v>
      </c>
      <c r="C244" s="1" t="s">
        <v>114</v>
      </c>
      <c r="D244" s="1" t="s">
        <v>54</v>
      </c>
      <c r="E244" s="332"/>
    </row>
    <row r="245" spans="1:5" s="83" customFormat="1" ht="39" hidden="1">
      <c r="A245" s="84" t="s">
        <v>142</v>
      </c>
      <c r="B245" s="123" t="s">
        <v>279</v>
      </c>
      <c r="C245" s="1" t="s">
        <v>116</v>
      </c>
      <c r="D245" s="1"/>
      <c r="E245" s="332">
        <f>E246+E247</f>
        <v>0</v>
      </c>
    </row>
    <row r="246" spans="1:5" s="119" customFormat="1" ht="12.75" hidden="1">
      <c r="A246" s="85" t="s">
        <v>225</v>
      </c>
      <c r="B246" s="123" t="s">
        <v>279</v>
      </c>
      <c r="C246" s="1" t="s">
        <v>585</v>
      </c>
      <c r="D246" s="1" t="s">
        <v>273</v>
      </c>
      <c r="E246" s="332"/>
    </row>
    <row r="247" spans="1:5" s="119" customFormat="1" ht="12.75" hidden="1">
      <c r="A247" s="85" t="s">
        <v>55</v>
      </c>
      <c r="B247" s="123" t="s">
        <v>279</v>
      </c>
      <c r="C247" s="1" t="s">
        <v>116</v>
      </c>
      <c r="D247" s="1" t="s">
        <v>54</v>
      </c>
      <c r="E247" s="332"/>
    </row>
    <row r="248" spans="1:5" s="83" customFormat="1" ht="25.5" hidden="1">
      <c r="A248" s="84" t="s">
        <v>118</v>
      </c>
      <c r="B248" s="123" t="s">
        <v>279</v>
      </c>
      <c r="C248" s="1" t="s">
        <v>117</v>
      </c>
      <c r="D248" s="1"/>
      <c r="E248" s="332">
        <f>E249+E250</f>
        <v>0</v>
      </c>
    </row>
    <row r="249" spans="1:5" s="119" customFormat="1" ht="12.75" hidden="1">
      <c r="A249" s="85" t="s">
        <v>225</v>
      </c>
      <c r="B249" s="123" t="s">
        <v>279</v>
      </c>
      <c r="C249" s="1" t="s">
        <v>585</v>
      </c>
      <c r="D249" s="1" t="s">
        <v>273</v>
      </c>
      <c r="E249" s="332"/>
    </row>
    <row r="250" spans="1:5" s="119" customFormat="1" ht="12.75" hidden="1">
      <c r="A250" s="85" t="s">
        <v>55</v>
      </c>
      <c r="B250" s="123" t="s">
        <v>279</v>
      </c>
      <c r="C250" s="1" t="s">
        <v>117</v>
      </c>
      <c r="D250" s="1" t="s">
        <v>54</v>
      </c>
      <c r="E250" s="332"/>
    </row>
    <row r="251" spans="1:7" s="158" customFormat="1" ht="15">
      <c r="A251" s="145" t="s">
        <v>305</v>
      </c>
      <c r="B251" s="147" t="s">
        <v>302</v>
      </c>
      <c r="C251" s="146"/>
      <c r="D251" s="146"/>
      <c r="E251" s="447">
        <f>E252</f>
        <v>1600</v>
      </c>
      <c r="G251" s="342"/>
    </row>
    <row r="252" spans="1:7" s="158" customFormat="1" ht="15">
      <c r="A252" s="145" t="s">
        <v>222</v>
      </c>
      <c r="B252" s="147" t="s">
        <v>221</v>
      </c>
      <c r="C252" s="146"/>
      <c r="D252" s="146"/>
      <c r="E252" s="447">
        <f>E253+E257</f>
        <v>1600</v>
      </c>
      <c r="G252" s="342"/>
    </row>
    <row r="253" spans="1:15" s="120" customFormat="1" ht="25.5">
      <c r="A253" s="77" t="s">
        <v>591</v>
      </c>
      <c r="B253" s="74" t="s">
        <v>221</v>
      </c>
      <c r="C253" s="75" t="s">
        <v>206</v>
      </c>
      <c r="D253" s="75"/>
      <c r="E253" s="446">
        <f>E254</f>
        <v>1600</v>
      </c>
      <c r="G253" s="347"/>
      <c r="O253" s="83"/>
    </row>
    <row r="254" spans="1:15" s="120" customFormat="1" ht="38.25">
      <c r="A254" s="79" t="s">
        <v>592</v>
      </c>
      <c r="B254" s="74" t="s">
        <v>221</v>
      </c>
      <c r="C254" s="75" t="s">
        <v>216</v>
      </c>
      <c r="D254" s="75"/>
      <c r="E254" s="446">
        <f>E255</f>
        <v>1600</v>
      </c>
      <c r="G254" s="347"/>
      <c r="O254" s="83"/>
    </row>
    <row r="255" spans="1:7" s="83" customFormat="1" ht="63.75">
      <c r="A255" s="85" t="s">
        <v>159</v>
      </c>
      <c r="B255" s="82" t="s">
        <v>221</v>
      </c>
      <c r="C255" s="1" t="s">
        <v>27</v>
      </c>
      <c r="D255" s="1"/>
      <c r="E255" s="332">
        <f>E256</f>
        <v>1600</v>
      </c>
      <c r="G255" s="343"/>
    </row>
    <row r="256" spans="1:7" s="83" customFormat="1" ht="25.5">
      <c r="A256" s="85" t="s">
        <v>178</v>
      </c>
      <c r="B256" s="82" t="s">
        <v>221</v>
      </c>
      <c r="C256" s="1" t="s">
        <v>27</v>
      </c>
      <c r="D256" s="92">
        <v>240</v>
      </c>
      <c r="E256" s="332">
        <f>2200-600</f>
        <v>1600</v>
      </c>
      <c r="G256" s="343"/>
    </row>
    <row r="257" spans="1:5" s="83" customFormat="1" ht="12.75" hidden="1">
      <c r="A257" s="77" t="s">
        <v>367</v>
      </c>
      <c r="B257" s="122" t="s">
        <v>221</v>
      </c>
      <c r="C257" s="96" t="s">
        <v>202</v>
      </c>
      <c r="D257" s="75"/>
      <c r="E257" s="446">
        <f>E258</f>
        <v>0</v>
      </c>
    </row>
    <row r="258" spans="1:5" s="83" customFormat="1" ht="12.75" hidden="1">
      <c r="A258" s="79" t="s">
        <v>287</v>
      </c>
      <c r="B258" s="122" t="s">
        <v>221</v>
      </c>
      <c r="C258" s="75" t="s">
        <v>283</v>
      </c>
      <c r="D258" s="1"/>
      <c r="E258" s="332">
        <f>E259+E261+E263</f>
        <v>0</v>
      </c>
    </row>
    <row r="259" spans="1:5" s="83" customFormat="1" ht="12.75" hidden="1">
      <c r="A259" s="85" t="s">
        <v>91</v>
      </c>
      <c r="B259" s="123" t="s">
        <v>221</v>
      </c>
      <c r="C259" s="1" t="s">
        <v>90</v>
      </c>
      <c r="D259" s="1"/>
      <c r="E259" s="332">
        <f>E260</f>
        <v>0</v>
      </c>
    </row>
    <row r="260" spans="1:5" s="83" customFormat="1" ht="25.5" hidden="1">
      <c r="A260" s="85" t="s">
        <v>240</v>
      </c>
      <c r="B260" s="123" t="s">
        <v>221</v>
      </c>
      <c r="C260" s="1" t="s">
        <v>90</v>
      </c>
      <c r="D260" s="1" t="s">
        <v>267</v>
      </c>
      <c r="E260" s="332"/>
    </row>
    <row r="261" spans="1:5" s="83" customFormat="1" ht="12.75" hidden="1">
      <c r="A261" s="85" t="s">
        <v>105</v>
      </c>
      <c r="B261" s="123" t="s">
        <v>221</v>
      </c>
      <c r="C261" s="1" t="s">
        <v>94</v>
      </c>
      <c r="D261" s="1"/>
      <c r="E261" s="332">
        <f>E262</f>
        <v>0</v>
      </c>
    </row>
    <row r="262" spans="1:5" s="83" customFormat="1" ht="25.5" hidden="1">
      <c r="A262" s="85" t="s">
        <v>240</v>
      </c>
      <c r="B262" s="123" t="s">
        <v>221</v>
      </c>
      <c r="C262" s="1" t="s">
        <v>94</v>
      </c>
      <c r="D262" s="1" t="s">
        <v>267</v>
      </c>
      <c r="E262" s="332"/>
    </row>
    <row r="263" spans="1:5" s="83" customFormat="1" ht="39" hidden="1">
      <c r="A263" s="85" t="s">
        <v>148</v>
      </c>
      <c r="B263" s="123" t="s">
        <v>221</v>
      </c>
      <c r="C263" s="1" t="s">
        <v>125</v>
      </c>
      <c r="D263" s="1"/>
      <c r="E263" s="332">
        <f>E264</f>
        <v>0</v>
      </c>
    </row>
    <row r="264" spans="1:6" s="83" customFormat="1" ht="25.5" hidden="1">
      <c r="A264" s="85" t="s">
        <v>240</v>
      </c>
      <c r="B264" s="123" t="s">
        <v>221</v>
      </c>
      <c r="C264" s="1" t="s">
        <v>125</v>
      </c>
      <c r="D264" s="1" t="s">
        <v>267</v>
      </c>
      <c r="E264" s="332"/>
      <c r="F264" s="401"/>
    </row>
    <row r="265" spans="1:5" ht="12.75">
      <c r="A265" s="77" t="s">
        <v>367</v>
      </c>
      <c r="B265" s="122" t="s">
        <v>281</v>
      </c>
      <c r="C265" s="107" t="s">
        <v>202</v>
      </c>
      <c r="D265" s="110"/>
      <c r="E265" s="334">
        <f>E266</f>
        <v>600</v>
      </c>
    </row>
    <row r="266" spans="1:5" ht="12.75">
      <c r="A266" s="79" t="s">
        <v>287</v>
      </c>
      <c r="B266" s="122" t="s">
        <v>281</v>
      </c>
      <c r="C266" s="107" t="s">
        <v>283</v>
      </c>
      <c r="D266" s="110"/>
      <c r="E266" s="334">
        <f>E267</f>
        <v>600</v>
      </c>
    </row>
    <row r="267" spans="1:5" ht="51">
      <c r="A267" s="108" t="s">
        <v>478</v>
      </c>
      <c r="B267" s="123" t="s">
        <v>281</v>
      </c>
      <c r="C267" s="99" t="s">
        <v>597</v>
      </c>
      <c r="D267" s="110"/>
      <c r="E267" s="333">
        <f>E268</f>
        <v>600</v>
      </c>
    </row>
    <row r="268" spans="1:5" ht="25.5">
      <c r="A268" s="85" t="s">
        <v>199</v>
      </c>
      <c r="B268" s="123" t="s">
        <v>281</v>
      </c>
      <c r="C268" s="99" t="s">
        <v>597</v>
      </c>
      <c r="D268" s="92">
        <v>810</v>
      </c>
      <c r="E268" s="333">
        <f>300+300</f>
        <v>600</v>
      </c>
    </row>
    <row r="269" spans="1:5" ht="12.75">
      <c r="A269" s="472" t="s">
        <v>218</v>
      </c>
      <c r="B269" s="505"/>
      <c r="C269" s="505"/>
      <c r="D269" s="506"/>
      <c r="E269" s="331">
        <f>E11+E66+E74+E90+E111+E202+E226+E251+E265</f>
        <v>77438.06718000001</v>
      </c>
    </row>
    <row r="270" ht="12.75"/>
    <row r="271" ht="12.75">
      <c r="E271" s="454">
        <f>4716.4-500</f>
        <v>4216.4</v>
      </c>
    </row>
    <row r="272" ht="12.75">
      <c r="E272" s="465">
        <v>73221.67</v>
      </c>
    </row>
    <row r="273" ht="12.75">
      <c r="E273" s="457">
        <f>E272+E271</f>
        <v>77438.06999999999</v>
      </c>
    </row>
    <row r="274" spans="4:15" ht="15.75">
      <c r="D274" s="458"/>
      <c r="E274" s="456">
        <f>E273-E269</f>
        <v>0.0028199999796925113</v>
      </c>
      <c r="O274" s="260"/>
    </row>
    <row r="275" ht="12.75">
      <c r="O275" s="260"/>
    </row>
    <row r="276" spans="4:15" ht="12.75">
      <c r="D276" s="507"/>
      <c r="E276" s="508"/>
      <c r="F276" s="370"/>
      <c r="G276" s="371"/>
      <c r="H276" s="370"/>
      <c r="I276" s="370"/>
      <c r="J276" s="370"/>
      <c r="K276" s="370"/>
      <c r="L276" s="370"/>
      <c r="M276" s="370"/>
      <c r="N276" s="370"/>
      <c r="O276" s="372"/>
    </row>
    <row r="277" spans="4:15" ht="12.75">
      <c r="D277" s="508"/>
      <c r="E277" s="508"/>
      <c r="F277" s="370"/>
      <c r="G277" s="371"/>
      <c r="H277" s="370"/>
      <c r="I277" s="370"/>
      <c r="J277" s="370"/>
      <c r="K277" s="370"/>
      <c r="L277" s="370"/>
      <c r="M277" s="370"/>
      <c r="N277" s="370"/>
      <c r="O277" s="370"/>
    </row>
    <row r="278" spans="6:15" ht="12.75">
      <c r="F278" s="370"/>
      <c r="G278" s="371"/>
      <c r="H278" s="370"/>
      <c r="I278" s="370"/>
      <c r="J278" s="370"/>
      <c r="K278" s="370"/>
      <c r="L278" s="370"/>
      <c r="M278" s="370"/>
      <c r="N278" s="370"/>
      <c r="O278" s="370"/>
    </row>
    <row r="279" spans="5:15" ht="12.75">
      <c r="E279" s="457"/>
      <c r="F279" s="370"/>
      <c r="G279" s="371"/>
      <c r="H279" s="370"/>
      <c r="I279" s="370"/>
      <c r="J279" s="370"/>
      <c r="K279" s="370"/>
      <c r="L279" s="370"/>
      <c r="M279" s="370"/>
      <c r="N279" s="370"/>
      <c r="O279" s="370"/>
    </row>
    <row r="280" spans="6:15" ht="12.75">
      <c r="F280" s="370"/>
      <c r="G280" s="371"/>
      <c r="H280" s="370"/>
      <c r="I280" s="370"/>
      <c r="J280" s="370"/>
      <c r="K280" s="370"/>
      <c r="L280" s="370"/>
      <c r="M280" s="370"/>
      <c r="N280" s="370"/>
      <c r="O280" s="370"/>
    </row>
    <row r="281" spans="5:8" ht="12.75">
      <c r="E281" s="457"/>
      <c r="H281" s="330"/>
    </row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</sheetData>
  <sheetProtection/>
  <autoFilter ref="A10:E269"/>
  <mergeCells count="3">
    <mergeCell ref="A7:E7"/>
    <mergeCell ref="A269:D269"/>
    <mergeCell ref="D276:E277"/>
  </mergeCells>
  <printOptions/>
  <pageMargins left="0.5118110236220472" right="0" top="0" bottom="0" header="0" footer="0"/>
  <pageSetup fitToHeight="0"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251"/>
  <sheetViews>
    <sheetView zoomScalePageLayoutView="0" workbookViewId="0" topLeftCell="A1">
      <selection activeCell="C5" sqref="C5"/>
    </sheetView>
  </sheetViews>
  <sheetFormatPr defaultColWidth="10.00390625" defaultRowHeight="15"/>
  <cols>
    <col min="1" max="1" width="5.421875" style="16" customWidth="1"/>
    <col min="2" max="2" width="10.57421875" style="37" customWidth="1"/>
    <col min="3" max="3" width="79.140625" style="16" customWidth="1"/>
    <col min="4" max="16384" width="10.00390625" style="16" customWidth="1"/>
  </cols>
  <sheetData>
    <row r="1" spans="2:3" ht="13.5">
      <c r="B1" s="17"/>
      <c r="C1" s="18" t="s">
        <v>261</v>
      </c>
    </row>
    <row r="2" spans="2:3" ht="13.5">
      <c r="B2" s="17"/>
      <c r="C2" s="19" t="s">
        <v>260</v>
      </c>
    </row>
    <row r="3" spans="2:3" ht="12.75">
      <c r="B3" s="17"/>
      <c r="C3" s="279" t="s">
        <v>412</v>
      </c>
    </row>
    <row r="4" spans="2:3" ht="12.75">
      <c r="B4" s="17"/>
      <c r="C4" s="58" t="s">
        <v>200</v>
      </c>
    </row>
    <row r="5" spans="1:3" ht="13.5">
      <c r="A5" s="20"/>
      <c r="B5" s="20"/>
      <c r="C5" s="21" t="s">
        <v>31</v>
      </c>
    </row>
    <row r="6" spans="1:3" ht="12.75">
      <c r="A6" s="17"/>
      <c r="B6" s="22"/>
      <c r="C6" s="22"/>
    </row>
    <row r="7" spans="2:3" ht="12.75">
      <c r="B7" s="23"/>
      <c r="C7" s="2"/>
    </row>
    <row r="8" spans="1:3" s="24" customFormat="1" ht="24" customHeight="1">
      <c r="A8" s="509" t="s">
        <v>167</v>
      </c>
      <c r="B8" s="509"/>
      <c r="C8" s="509"/>
    </row>
    <row r="9" spans="1:3" s="24" customFormat="1" ht="21.75" customHeight="1">
      <c r="A9" s="510"/>
      <c r="B9" s="510"/>
      <c r="C9" s="510"/>
    </row>
    <row r="10" spans="1:3" ht="13.5" thickBot="1">
      <c r="A10" s="2"/>
      <c r="B10" s="23"/>
      <c r="C10" s="2"/>
    </row>
    <row r="11" spans="1:3" s="26" customFormat="1" ht="28.5" thickBot="1">
      <c r="A11" s="25" t="s">
        <v>341</v>
      </c>
      <c r="B11" s="25" t="s">
        <v>342</v>
      </c>
      <c r="C11" s="25" t="s">
        <v>259</v>
      </c>
    </row>
    <row r="12" spans="1:3" s="30" customFormat="1" ht="15">
      <c r="A12" s="27"/>
      <c r="B12" s="28"/>
      <c r="C12" s="29"/>
    </row>
    <row r="13" spans="1:3" s="30" customFormat="1" ht="15">
      <c r="A13" s="27"/>
      <c r="B13" s="28"/>
      <c r="C13" s="29"/>
    </row>
    <row r="14" spans="1:3" s="30" customFormat="1" ht="27.75" customHeight="1">
      <c r="A14" s="27" t="s">
        <v>343</v>
      </c>
      <c r="B14" s="28">
        <v>116</v>
      </c>
      <c r="C14" s="31" t="s">
        <v>34</v>
      </c>
    </row>
    <row r="15" spans="1:3" s="30" customFormat="1" ht="15.75" thickBot="1">
      <c r="A15" s="32"/>
      <c r="B15" s="33"/>
      <c r="C15" s="34"/>
    </row>
    <row r="16" spans="2:3" s="30" customFormat="1" ht="15">
      <c r="B16" s="35"/>
      <c r="C16" s="36"/>
    </row>
    <row r="17" spans="2:3" s="30" customFormat="1" ht="15">
      <c r="B17" s="35"/>
      <c r="C17" s="36"/>
    </row>
    <row r="18" spans="2:3" s="30" customFormat="1" ht="15">
      <c r="B18" s="35"/>
      <c r="C18" s="36"/>
    </row>
    <row r="19" spans="2:3" s="30" customFormat="1" ht="15">
      <c r="B19" s="35"/>
      <c r="C19" s="36"/>
    </row>
    <row r="20" spans="2:3" s="30" customFormat="1" ht="15">
      <c r="B20" s="35"/>
      <c r="C20" s="36"/>
    </row>
    <row r="21" spans="2:3" s="30" customFormat="1" ht="15">
      <c r="B21" s="35"/>
      <c r="C21" s="36"/>
    </row>
    <row r="22" spans="2:3" s="30" customFormat="1" ht="15">
      <c r="B22" s="35"/>
      <c r="C22" s="36"/>
    </row>
    <row r="23" spans="2:3" s="30" customFormat="1" ht="15">
      <c r="B23" s="35"/>
      <c r="C23" s="36"/>
    </row>
    <row r="24" spans="2:3" s="30" customFormat="1" ht="15">
      <c r="B24" s="35"/>
      <c r="C24" s="36"/>
    </row>
    <row r="25" spans="2:3" s="30" customFormat="1" ht="15">
      <c r="B25" s="35"/>
      <c r="C25" s="36"/>
    </row>
    <row r="26" spans="2:3" s="30" customFormat="1" ht="15">
      <c r="B26" s="35"/>
      <c r="C26" s="36"/>
    </row>
    <row r="27" spans="2:3" s="30" customFormat="1" ht="15">
      <c r="B27" s="35"/>
      <c r="C27" s="36"/>
    </row>
    <row r="28" spans="2:3" s="30" customFormat="1" ht="15">
      <c r="B28" s="35"/>
      <c r="C28" s="36"/>
    </row>
    <row r="29" spans="2:3" s="30" customFormat="1" ht="15">
      <c r="B29" s="35"/>
      <c r="C29" s="36"/>
    </row>
    <row r="30" spans="2:3" s="30" customFormat="1" ht="15">
      <c r="B30" s="35"/>
      <c r="C30" s="36"/>
    </row>
    <row r="31" spans="2:3" s="30" customFormat="1" ht="15">
      <c r="B31" s="35"/>
      <c r="C31" s="36"/>
    </row>
    <row r="32" spans="2:3" s="30" customFormat="1" ht="15">
      <c r="B32" s="35"/>
      <c r="C32" s="36"/>
    </row>
    <row r="33" spans="2:3" s="30" customFormat="1" ht="15">
      <c r="B33" s="35"/>
      <c r="C33" s="36"/>
    </row>
    <row r="34" spans="2:3" s="30" customFormat="1" ht="15">
      <c r="B34" s="35"/>
      <c r="C34" s="36"/>
    </row>
    <row r="35" spans="2:3" s="30" customFormat="1" ht="15">
      <c r="B35" s="35"/>
      <c r="C35" s="36"/>
    </row>
    <row r="36" spans="2:3" s="30" customFormat="1" ht="15">
      <c r="B36" s="35"/>
      <c r="C36" s="36"/>
    </row>
    <row r="37" spans="2:3" s="30" customFormat="1" ht="15">
      <c r="B37" s="35"/>
      <c r="C37" s="36"/>
    </row>
    <row r="38" spans="2:3" s="30" customFormat="1" ht="15">
      <c r="B38" s="35"/>
      <c r="C38" s="36"/>
    </row>
    <row r="39" spans="2:3" s="30" customFormat="1" ht="15">
      <c r="B39" s="35"/>
      <c r="C39" s="36"/>
    </row>
    <row r="40" spans="2:3" s="30" customFormat="1" ht="15">
      <c r="B40" s="35"/>
      <c r="C40" s="36"/>
    </row>
    <row r="41" spans="2:3" s="30" customFormat="1" ht="15">
      <c r="B41" s="35"/>
      <c r="C41" s="36"/>
    </row>
    <row r="42" spans="2:3" s="30" customFormat="1" ht="15">
      <c r="B42" s="35"/>
      <c r="C42" s="36"/>
    </row>
    <row r="43" spans="2:3" s="30" customFormat="1" ht="15">
      <c r="B43" s="35"/>
      <c r="C43" s="36"/>
    </row>
    <row r="44" spans="2:3" s="30" customFormat="1" ht="15">
      <c r="B44" s="35"/>
      <c r="C44" s="36"/>
    </row>
    <row r="45" spans="2:3" s="30" customFormat="1" ht="15">
      <c r="B45" s="35"/>
      <c r="C45" s="36"/>
    </row>
    <row r="46" spans="2:3" s="30" customFormat="1" ht="15">
      <c r="B46" s="35"/>
      <c r="C46" s="36"/>
    </row>
    <row r="47" spans="2:3" s="30" customFormat="1" ht="15">
      <c r="B47" s="35"/>
      <c r="C47" s="36"/>
    </row>
    <row r="48" spans="2:3" s="30" customFormat="1" ht="15">
      <c r="B48" s="35"/>
      <c r="C48" s="36"/>
    </row>
    <row r="49" spans="2:3" s="30" customFormat="1" ht="15">
      <c r="B49" s="35"/>
      <c r="C49" s="36"/>
    </row>
    <row r="50" spans="2:3" s="30" customFormat="1" ht="15">
      <c r="B50" s="35"/>
      <c r="C50" s="36"/>
    </row>
    <row r="51" spans="2:3" s="30" customFormat="1" ht="15">
      <c r="B51" s="35"/>
      <c r="C51" s="36"/>
    </row>
    <row r="52" spans="2:3" s="30" customFormat="1" ht="15">
      <c r="B52" s="35"/>
      <c r="C52" s="36"/>
    </row>
    <row r="53" spans="2:3" s="30" customFormat="1" ht="15">
      <c r="B53" s="35"/>
      <c r="C53" s="36"/>
    </row>
    <row r="54" spans="2:3" s="30" customFormat="1" ht="15">
      <c r="B54" s="35"/>
      <c r="C54" s="36"/>
    </row>
    <row r="55" spans="2:3" s="30" customFormat="1" ht="15">
      <c r="B55" s="35"/>
      <c r="C55" s="36"/>
    </row>
    <row r="56" spans="2:3" s="30" customFormat="1" ht="15">
      <c r="B56" s="35"/>
      <c r="C56" s="36"/>
    </row>
    <row r="57" spans="2:3" s="30" customFormat="1" ht="15">
      <c r="B57" s="35"/>
      <c r="C57" s="36"/>
    </row>
    <row r="58" spans="2:3" s="30" customFormat="1" ht="15">
      <c r="B58" s="35"/>
      <c r="C58" s="36"/>
    </row>
    <row r="59" spans="2:3" s="30" customFormat="1" ht="15">
      <c r="B59" s="35"/>
      <c r="C59" s="36"/>
    </row>
    <row r="60" spans="2:3" s="30" customFormat="1" ht="15">
      <c r="B60" s="35"/>
      <c r="C60" s="36"/>
    </row>
    <row r="61" spans="2:3" s="30" customFormat="1" ht="15">
      <c r="B61" s="35"/>
      <c r="C61" s="36"/>
    </row>
    <row r="62" spans="2:3" s="30" customFormat="1" ht="15">
      <c r="B62" s="35"/>
      <c r="C62" s="36"/>
    </row>
    <row r="63" spans="2:3" s="30" customFormat="1" ht="15">
      <c r="B63" s="35"/>
      <c r="C63" s="36"/>
    </row>
    <row r="64" spans="2:3" s="30" customFormat="1" ht="15">
      <c r="B64" s="35"/>
      <c r="C64" s="36"/>
    </row>
    <row r="65" spans="2:3" s="30" customFormat="1" ht="15">
      <c r="B65" s="35"/>
      <c r="C65" s="36"/>
    </row>
    <row r="66" spans="2:3" s="30" customFormat="1" ht="15">
      <c r="B66" s="35"/>
      <c r="C66" s="36"/>
    </row>
    <row r="67" spans="2:3" s="30" customFormat="1" ht="15">
      <c r="B67" s="35"/>
      <c r="C67" s="36"/>
    </row>
    <row r="68" spans="2:3" s="30" customFormat="1" ht="15">
      <c r="B68" s="35"/>
      <c r="C68" s="36"/>
    </row>
    <row r="69" spans="2:3" s="30" customFormat="1" ht="15">
      <c r="B69" s="35"/>
      <c r="C69" s="36"/>
    </row>
    <row r="70" spans="2:3" s="30" customFormat="1" ht="15">
      <c r="B70" s="35"/>
      <c r="C70" s="36"/>
    </row>
    <row r="71" spans="2:3" s="30" customFormat="1" ht="15">
      <c r="B71" s="35"/>
      <c r="C71" s="36"/>
    </row>
    <row r="72" spans="2:3" s="30" customFormat="1" ht="15">
      <c r="B72" s="35"/>
      <c r="C72" s="36"/>
    </row>
    <row r="73" spans="2:3" s="30" customFormat="1" ht="15">
      <c r="B73" s="35"/>
      <c r="C73" s="36"/>
    </row>
    <row r="74" spans="2:3" s="30" customFormat="1" ht="15">
      <c r="B74" s="35"/>
      <c r="C74" s="36"/>
    </row>
    <row r="75" spans="2:3" s="30" customFormat="1" ht="15">
      <c r="B75" s="35"/>
      <c r="C75" s="36"/>
    </row>
    <row r="76" spans="2:3" s="30" customFormat="1" ht="15">
      <c r="B76" s="35"/>
      <c r="C76" s="36"/>
    </row>
    <row r="77" spans="2:3" s="30" customFormat="1" ht="15">
      <c r="B77" s="35"/>
      <c r="C77" s="36"/>
    </row>
    <row r="78" spans="2:3" s="30" customFormat="1" ht="15">
      <c r="B78" s="35"/>
      <c r="C78" s="36"/>
    </row>
    <row r="79" spans="2:3" s="30" customFormat="1" ht="15">
      <c r="B79" s="35"/>
      <c r="C79" s="36"/>
    </row>
    <row r="80" spans="2:3" s="30" customFormat="1" ht="15">
      <c r="B80" s="35"/>
      <c r="C80" s="36"/>
    </row>
    <row r="81" spans="2:3" s="30" customFormat="1" ht="15">
      <c r="B81" s="35"/>
      <c r="C81" s="36"/>
    </row>
    <row r="82" spans="2:3" s="30" customFormat="1" ht="15">
      <c r="B82" s="35"/>
      <c r="C82" s="36"/>
    </row>
    <row r="83" spans="2:3" s="30" customFormat="1" ht="15">
      <c r="B83" s="35"/>
      <c r="C83" s="36"/>
    </row>
    <row r="84" spans="2:3" s="30" customFormat="1" ht="15">
      <c r="B84" s="35"/>
      <c r="C84" s="36"/>
    </row>
    <row r="85" spans="2:3" ht="12.75">
      <c r="B85" s="23"/>
      <c r="C85" s="2"/>
    </row>
    <row r="86" spans="2:3" ht="12.75">
      <c r="B86" s="23"/>
      <c r="C86" s="2"/>
    </row>
    <row r="87" spans="2:3" ht="12.75">
      <c r="B87" s="23"/>
      <c r="C87" s="2"/>
    </row>
    <row r="88" spans="2:3" ht="12.75">
      <c r="B88" s="23"/>
      <c r="C88" s="2"/>
    </row>
    <row r="89" spans="2:3" ht="12.75">
      <c r="B89" s="23"/>
      <c r="C89" s="2"/>
    </row>
    <row r="90" spans="2:3" ht="12.75">
      <c r="B90" s="23"/>
      <c r="C90" s="2"/>
    </row>
    <row r="91" spans="2:3" ht="12.75">
      <c r="B91" s="23"/>
      <c r="C91" s="2"/>
    </row>
    <row r="92" spans="2:3" ht="12.75">
      <c r="B92" s="23"/>
      <c r="C92" s="2"/>
    </row>
    <row r="93" spans="2:3" ht="12.75">
      <c r="B93" s="23"/>
      <c r="C93" s="2"/>
    </row>
    <row r="94" spans="2:3" ht="12.75">
      <c r="B94" s="23"/>
      <c r="C94" s="2"/>
    </row>
    <row r="95" spans="2:3" ht="12.75">
      <c r="B95" s="23"/>
      <c r="C95" s="2"/>
    </row>
    <row r="96" spans="2:3" ht="12.75">
      <c r="B96" s="23"/>
      <c r="C96" s="2"/>
    </row>
    <row r="97" spans="2:3" ht="12.75">
      <c r="B97" s="23"/>
      <c r="C97" s="2"/>
    </row>
    <row r="98" spans="2:3" ht="12.75">
      <c r="B98" s="23"/>
      <c r="C98" s="2"/>
    </row>
    <row r="99" spans="2:3" ht="12.75">
      <c r="B99" s="23"/>
      <c r="C99" s="2"/>
    </row>
    <row r="100" spans="2:3" ht="12.75">
      <c r="B100" s="23"/>
      <c r="C100" s="2"/>
    </row>
    <row r="101" spans="2:3" ht="12.75">
      <c r="B101" s="23"/>
      <c r="C101" s="2"/>
    </row>
    <row r="102" spans="2:3" ht="12.75">
      <c r="B102" s="23"/>
      <c r="C102" s="2"/>
    </row>
    <row r="103" spans="2:3" ht="12.75">
      <c r="B103" s="23"/>
      <c r="C103" s="2"/>
    </row>
    <row r="104" spans="2:3" ht="12.75">
      <c r="B104" s="23"/>
      <c r="C104" s="2"/>
    </row>
    <row r="105" spans="2:3" ht="12.75">
      <c r="B105" s="23"/>
      <c r="C105" s="2"/>
    </row>
    <row r="106" spans="2:3" ht="12.75">
      <c r="B106" s="23"/>
      <c r="C106" s="2"/>
    </row>
    <row r="107" spans="2:3" ht="12.75">
      <c r="B107" s="23"/>
      <c r="C107" s="2"/>
    </row>
    <row r="108" spans="2:3" ht="12.75">
      <c r="B108" s="23"/>
      <c r="C108" s="2"/>
    </row>
    <row r="109" spans="2:3" ht="12.75">
      <c r="B109" s="23"/>
      <c r="C109" s="2"/>
    </row>
    <row r="110" spans="2:3" ht="12.75">
      <c r="B110" s="23"/>
      <c r="C110" s="2"/>
    </row>
    <row r="111" spans="2:3" ht="12.75">
      <c r="B111" s="23"/>
      <c r="C111" s="2"/>
    </row>
    <row r="112" spans="2:3" ht="12.75">
      <c r="B112" s="23"/>
      <c r="C112" s="2"/>
    </row>
    <row r="113" spans="2:3" ht="12.75">
      <c r="B113" s="23"/>
      <c r="C113" s="2"/>
    </row>
    <row r="114" spans="2:3" ht="12.75">
      <c r="B114" s="23"/>
      <c r="C114" s="2"/>
    </row>
    <row r="115" spans="2:3" ht="12.75">
      <c r="B115" s="23"/>
      <c r="C115" s="2"/>
    </row>
    <row r="116" spans="2:3" ht="12.75">
      <c r="B116" s="23"/>
      <c r="C116" s="2"/>
    </row>
    <row r="117" spans="2:3" ht="12.75">
      <c r="B117" s="23"/>
      <c r="C117" s="2"/>
    </row>
    <row r="118" spans="2:3" ht="12.75">
      <c r="B118" s="23"/>
      <c r="C118" s="2"/>
    </row>
    <row r="119" spans="2:3" ht="12.75">
      <c r="B119" s="23"/>
      <c r="C119" s="2"/>
    </row>
    <row r="120" spans="2:3" ht="12.75">
      <c r="B120" s="23"/>
      <c r="C120" s="2"/>
    </row>
    <row r="121" spans="2:3" ht="12.75">
      <c r="B121" s="23"/>
      <c r="C121" s="2"/>
    </row>
    <row r="122" spans="2:3" ht="12.75">
      <c r="B122" s="23"/>
      <c r="C122" s="2"/>
    </row>
    <row r="123" spans="2:3" ht="12.75">
      <c r="B123" s="23"/>
      <c r="C123" s="2"/>
    </row>
    <row r="124" spans="2:3" ht="12.75">
      <c r="B124" s="23"/>
      <c r="C124" s="2"/>
    </row>
    <row r="125" spans="2:3" ht="12.75">
      <c r="B125" s="23"/>
      <c r="C125" s="2"/>
    </row>
    <row r="126" spans="2:3" ht="12.75">
      <c r="B126" s="23"/>
      <c r="C126" s="2"/>
    </row>
    <row r="127" spans="2:3" ht="12.75">
      <c r="B127" s="23"/>
      <c r="C127" s="2"/>
    </row>
    <row r="128" spans="2:3" ht="12.75">
      <c r="B128" s="23"/>
      <c r="C128" s="2"/>
    </row>
    <row r="129" spans="2:3" ht="12.75">
      <c r="B129" s="23"/>
      <c r="C129" s="2"/>
    </row>
    <row r="130" spans="2:3" ht="12.75">
      <c r="B130" s="23"/>
      <c r="C130" s="2"/>
    </row>
    <row r="131" spans="2:3" ht="12.75">
      <c r="B131" s="23"/>
      <c r="C131" s="2"/>
    </row>
    <row r="132" spans="2:3" ht="12.75">
      <c r="B132" s="23"/>
      <c r="C132" s="2"/>
    </row>
    <row r="133" spans="2:3" ht="12.75">
      <c r="B133" s="23"/>
      <c r="C133" s="2"/>
    </row>
    <row r="134" spans="2:3" ht="12.75">
      <c r="B134" s="23"/>
      <c r="C134" s="2"/>
    </row>
    <row r="135" spans="2:3" ht="12.75">
      <c r="B135" s="23"/>
      <c r="C135" s="2"/>
    </row>
    <row r="136" spans="2:3" ht="12.75">
      <c r="B136" s="23"/>
      <c r="C136" s="2"/>
    </row>
    <row r="137" spans="2:3" ht="12.75">
      <c r="B137" s="23"/>
      <c r="C137" s="2"/>
    </row>
    <row r="138" spans="2:3" ht="12.75">
      <c r="B138" s="23"/>
      <c r="C138" s="2"/>
    </row>
    <row r="139" spans="2:3" ht="12.75">
      <c r="B139" s="23"/>
      <c r="C139" s="2"/>
    </row>
    <row r="140" spans="2:3" ht="12.75">
      <c r="B140" s="23"/>
      <c r="C140" s="2"/>
    </row>
    <row r="141" spans="2:3" ht="12.75">
      <c r="B141" s="23"/>
      <c r="C141" s="2"/>
    </row>
    <row r="142" spans="2:3" ht="12.75">
      <c r="B142" s="23"/>
      <c r="C142" s="2"/>
    </row>
    <row r="143" spans="2:3" ht="12.75">
      <c r="B143" s="23"/>
      <c r="C143" s="2"/>
    </row>
    <row r="144" spans="2:3" ht="12.75">
      <c r="B144" s="23"/>
      <c r="C144" s="2"/>
    </row>
    <row r="145" spans="2:3" ht="12.75">
      <c r="B145" s="23"/>
      <c r="C145" s="2"/>
    </row>
    <row r="146" spans="2:3" ht="12.75">
      <c r="B146" s="23"/>
      <c r="C146" s="2"/>
    </row>
    <row r="147" spans="2:3" ht="12.75">
      <c r="B147" s="23"/>
      <c r="C147" s="2"/>
    </row>
    <row r="148" spans="2:3" ht="12.75">
      <c r="B148" s="23"/>
      <c r="C148" s="2"/>
    </row>
    <row r="149" spans="2:3" ht="12.75">
      <c r="B149" s="23"/>
      <c r="C149" s="2"/>
    </row>
    <row r="150" spans="2:3" ht="12.75">
      <c r="B150" s="23"/>
      <c r="C150" s="2"/>
    </row>
    <row r="151" spans="2:3" ht="12.75">
      <c r="B151" s="23"/>
      <c r="C151" s="2"/>
    </row>
    <row r="152" spans="2:3" ht="12.75">
      <c r="B152" s="23"/>
      <c r="C152" s="2"/>
    </row>
    <row r="153" spans="2:3" ht="12.75">
      <c r="B153" s="23"/>
      <c r="C153" s="2"/>
    </row>
    <row r="154" spans="2:3" ht="12.75">
      <c r="B154" s="23"/>
      <c r="C154" s="2"/>
    </row>
    <row r="155" spans="2:3" ht="12.75">
      <c r="B155" s="23"/>
      <c r="C155" s="2"/>
    </row>
    <row r="156" spans="2:3" ht="12.75">
      <c r="B156" s="23"/>
      <c r="C156" s="2"/>
    </row>
    <row r="157" spans="2:3" ht="12.75">
      <c r="B157" s="23"/>
      <c r="C157" s="2"/>
    </row>
    <row r="158" spans="2:3" ht="12.75">
      <c r="B158" s="23"/>
      <c r="C158" s="2"/>
    </row>
    <row r="159" spans="2:3" ht="12.75">
      <c r="B159" s="23"/>
      <c r="C159" s="2"/>
    </row>
    <row r="160" spans="2:3" ht="12.75">
      <c r="B160" s="23"/>
      <c r="C160" s="2"/>
    </row>
    <row r="161" spans="2:3" ht="12.75">
      <c r="B161" s="23"/>
      <c r="C161" s="2"/>
    </row>
    <row r="162" spans="2:3" ht="12.75">
      <c r="B162" s="23"/>
      <c r="C162" s="2"/>
    </row>
    <row r="163" spans="2:3" ht="12.75">
      <c r="B163" s="23"/>
      <c r="C163" s="2"/>
    </row>
    <row r="164" spans="2:3" ht="12.75">
      <c r="B164" s="23"/>
      <c r="C164" s="2"/>
    </row>
    <row r="165" spans="2:3" ht="12.75">
      <c r="B165" s="23"/>
      <c r="C165" s="2"/>
    </row>
    <row r="166" spans="2:3" ht="12.75">
      <c r="B166" s="23"/>
      <c r="C166" s="2"/>
    </row>
    <row r="167" spans="2:3" ht="12.75">
      <c r="B167" s="23"/>
      <c r="C167" s="2"/>
    </row>
    <row r="168" spans="2:3" ht="12.75">
      <c r="B168" s="23"/>
      <c r="C168" s="2"/>
    </row>
    <row r="169" spans="2:3" ht="12.75">
      <c r="B169" s="23"/>
      <c r="C169" s="2"/>
    </row>
    <row r="170" spans="2:3" ht="12.75">
      <c r="B170" s="23"/>
      <c r="C170" s="2"/>
    </row>
    <row r="171" spans="2:3" ht="12.75">
      <c r="B171" s="23"/>
      <c r="C171" s="2"/>
    </row>
    <row r="172" spans="2:3" ht="12.75">
      <c r="B172" s="23"/>
      <c r="C172" s="2"/>
    </row>
    <row r="173" spans="2:3" ht="12.75">
      <c r="B173" s="23"/>
      <c r="C173" s="2"/>
    </row>
    <row r="174" spans="2:3" ht="12.75">
      <c r="B174" s="23"/>
      <c r="C174" s="2"/>
    </row>
    <row r="175" spans="2:3" ht="12.75">
      <c r="B175" s="23"/>
      <c r="C175" s="2"/>
    </row>
    <row r="176" spans="2:3" ht="12.75">
      <c r="B176" s="23"/>
      <c r="C176" s="2"/>
    </row>
    <row r="177" spans="2:3" ht="12.75">
      <c r="B177" s="23"/>
      <c r="C177" s="2"/>
    </row>
    <row r="178" spans="2:3" ht="12.75">
      <c r="B178" s="23"/>
      <c r="C178" s="2"/>
    </row>
    <row r="179" spans="2:3" ht="12.75">
      <c r="B179" s="23"/>
      <c r="C179" s="2"/>
    </row>
    <row r="180" spans="2:3" ht="12.75">
      <c r="B180" s="23"/>
      <c r="C180" s="2"/>
    </row>
    <row r="181" spans="2:3" ht="12.75">
      <c r="B181" s="23"/>
      <c r="C181" s="2"/>
    </row>
    <row r="182" spans="2:3" ht="12.75">
      <c r="B182" s="23"/>
      <c r="C182" s="2"/>
    </row>
    <row r="183" spans="2:3" ht="12.75">
      <c r="B183" s="23"/>
      <c r="C183" s="2"/>
    </row>
    <row r="184" spans="2:3" ht="12.75">
      <c r="B184" s="23"/>
      <c r="C184" s="2"/>
    </row>
    <row r="185" spans="2:3" ht="12.75">
      <c r="B185" s="23"/>
      <c r="C185" s="2"/>
    </row>
    <row r="186" spans="2:3" ht="12.75">
      <c r="B186" s="23"/>
      <c r="C186" s="2"/>
    </row>
    <row r="187" spans="2:3" ht="12.75">
      <c r="B187" s="23"/>
      <c r="C187" s="2"/>
    </row>
    <row r="188" spans="2:3" ht="12.75">
      <c r="B188" s="23"/>
      <c r="C188" s="2"/>
    </row>
    <row r="189" spans="2:3" ht="12.75">
      <c r="B189" s="23"/>
      <c r="C189" s="2"/>
    </row>
    <row r="190" spans="2:3" ht="12.75">
      <c r="B190" s="23"/>
      <c r="C190" s="2"/>
    </row>
    <row r="191" spans="2:3" ht="12.75">
      <c r="B191" s="23"/>
      <c r="C191" s="2"/>
    </row>
    <row r="192" spans="2:3" ht="12.75">
      <c r="B192" s="23"/>
      <c r="C192" s="2"/>
    </row>
    <row r="193" spans="2:3" ht="12.75">
      <c r="B193" s="23"/>
      <c r="C193" s="2"/>
    </row>
    <row r="194" spans="2:3" ht="12.75">
      <c r="B194" s="23"/>
      <c r="C194" s="2"/>
    </row>
    <row r="195" spans="2:3" ht="12.75">
      <c r="B195" s="23"/>
      <c r="C195" s="2"/>
    </row>
    <row r="196" spans="2:3" ht="12.75">
      <c r="B196" s="23"/>
      <c r="C196" s="2"/>
    </row>
    <row r="197" spans="2:3" ht="12.75">
      <c r="B197" s="23"/>
      <c r="C197" s="2"/>
    </row>
    <row r="198" spans="2:3" ht="12.75">
      <c r="B198" s="23"/>
      <c r="C198" s="2"/>
    </row>
    <row r="199" spans="2:3" ht="12.75">
      <c r="B199" s="23"/>
      <c r="C199" s="2"/>
    </row>
    <row r="200" spans="2:3" ht="12.75">
      <c r="B200" s="23"/>
      <c r="C200" s="2"/>
    </row>
    <row r="201" spans="2:3" ht="12.75">
      <c r="B201" s="23"/>
      <c r="C201" s="2"/>
    </row>
    <row r="202" spans="2:3" ht="12.75">
      <c r="B202" s="23"/>
      <c r="C202" s="2"/>
    </row>
    <row r="203" spans="2:3" ht="12.75">
      <c r="B203" s="23"/>
      <c r="C203" s="2"/>
    </row>
    <row r="204" spans="2:3" ht="12.75">
      <c r="B204" s="23"/>
      <c r="C204" s="2"/>
    </row>
    <row r="205" spans="2:3" ht="12.75">
      <c r="B205" s="23"/>
      <c r="C205" s="2"/>
    </row>
    <row r="206" spans="2:3" ht="12.75">
      <c r="B206" s="23"/>
      <c r="C206" s="2"/>
    </row>
    <row r="207" spans="2:3" ht="12.75">
      <c r="B207" s="23"/>
      <c r="C207" s="2"/>
    </row>
    <row r="208" spans="2:3" ht="12.75">
      <c r="B208" s="23"/>
      <c r="C208" s="2"/>
    </row>
    <row r="209" spans="2:3" ht="12.75">
      <c r="B209" s="23"/>
      <c r="C209" s="2"/>
    </row>
    <row r="210" spans="2:3" ht="12.75">
      <c r="B210" s="23"/>
      <c r="C210" s="2"/>
    </row>
    <row r="211" spans="2:3" ht="12.75">
      <c r="B211" s="23"/>
      <c r="C211" s="2"/>
    </row>
    <row r="212" spans="2:3" ht="12.75">
      <c r="B212" s="23"/>
      <c r="C212" s="2"/>
    </row>
    <row r="213" spans="2:3" ht="12.75">
      <c r="B213" s="23"/>
      <c r="C213" s="2"/>
    </row>
    <row r="214" spans="2:3" ht="12.75">
      <c r="B214" s="23"/>
      <c r="C214" s="2"/>
    </row>
    <row r="215" spans="2:3" ht="12.75">
      <c r="B215" s="23"/>
      <c r="C215" s="2"/>
    </row>
    <row r="216" spans="2:3" ht="12.75">
      <c r="B216" s="23"/>
      <c r="C216" s="2"/>
    </row>
    <row r="217" spans="2:3" ht="12.75">
      <c r="B217" s="23"/>
      <c r="C217" s="2"/>
    </row>
    <row r="218" spans="2:3" ht="12.75">
      <c r="B218" s="23"/>
      <c r="C218" s="2"/>
    </row>
    <row r="219" spans="2:3" ht="12.75">
      <c r="B219" s="23"/>
      <c r="C219" s="2"/>
    </row>
    <row r="220" spans="2:3" ht="12.75">
      <c r="B220" s="23"/>
      <c r="C220" s="2"/>
    </row>
    <row r="221" spans="2:3" ht="12.75">
      <c r="B221" s="23"/>
      <c r="C221" s="2"/>
    </row>
    <row r="222" spans="2:3" ht="12.75">
      <c r="B222" s="23"/>
      <c r="C222" s="2"/>
    </row>
    <row r="223" spans="2:3" ht="12.75">
      <c r="B223" s="23"/>
      <c r="C223" s="2"/>
    </row>
    <row r="224" spans="2:3" ht="12.75">
      <c r="B224" s="23"/>
      <c r="C224" s="2"/>
    </row>
    <row r="225" spans="2:3" ht="12.75">
      <c r="B225" s="23"/>
      <c r="C225" s="2"/>
    </row>
    <row r="226" spans="2:3" ht="12.75">
      <c r="B226" s="23"/>
      <c r="C226" s="2"/>
    </row>
    <row r="227" spans="2:3" ht="12.75">
      <c r="B227" s="23"/>
      <c r="C227" s="2"/>
    </row>
    <row r="228" spans="2:3" ht="12.75">
      <c r="B228" s="23"/>
      <c r="C228" s="2"/>
    </row>
    <row r="229" spans="2:3" ht="12.75">
      <c r="B229" s="23"/>
      <c r="C229" s="2"/>
    </row>
    <row r="230" spans="2:3" ht="12.75">
      <c r="B230" s="23"/>
      <c r="C230" s="2"/>
    </row>
    <row r="231" spans="2:3" ht="12.75">
      <c r="B231" s="23"/>
      <c r="C231" s="2"/>
    </row>
    <row r="232" spans="2:3" ht="12.75">
      <c r="B232" s="23"/>
      <c r="C232" s="2"/>
    </row>
    <row r="233" spans="2:3" ht="12.75">
      <c r="B233" s="23"/>
      <c r="C233" s="2"/>
    </row>
    <row r="234" spans="2:3" ht="12.75">
      <c r="B234" s="23"/>
      <c r="C234" s="2"/>
    </row>
    <row r="235" spans="2:3" ht="12.75">
      <c r="B235" s="23"/>
      <c r="C235" s="2"/>
    </row>
    <row r="236" spans="2:3" ht="12.75">
      <c r="B236" s="23"/>
      <c r="C236" s="2"/>
    </row>
    <row r="237" spans="2:3" ht="12.75">
      <c r="B237" s="23"/>
      <c r="C237" s="2"/>
    </row>
    <row r="238" spans="2:3" ht="12.75">
      <c r="B238" s="23"/>
      <c r="C238" s="2"/>
    </row>
    <row r="239" spans="2:3" ht="12.75">
      <c r="B239" s="23"/>
      <c r="C239" s="2"/>
    </row>
    <row r="240" spans="2:3" ht="12.75">
      <c r="B240" s="23"/>
      <c r="C240" s="2"/>
    </row>
    <row r="241" spans="2:3" ht="12.75">
      <c r="B241" s="23"/>
      <c r="C241" s="2"/>
    </row>
    <row r="242" spans="2:3" ht="12.75">
      <c r="B242" s="23"/>
      <c r="C242" s="2"/>
    </row>
    <row r="243" spans="2:3" ht="12.75">
      <c r="B243" s="23"/>
      <c r="C243" s="2"/>
    </row>
    <row r="244" spans="2:3" ht="12.75">
      <c r="B244" s="23"/>
      <c r="C244" s="2"/>
    </row>
    <row r="245" spans="2:3" ht="12.75">
      <c r="B245" s="23"/>
      <c r="C245" s="2"/>
    </row>
    <row r="246" spans="2:3" ht="12.75">
      <c r="B246" s="23"/>
      <c r="C246" s="2"/>
    </row>
    <row r="247" spans="2:3" ht="12.75">
      <c r="B247" s="23"/>
      <c r="C247" s="2"/>
    </row>
    <row r="248" spans="2:3" ht="12.75">
      <c r="B248" s="23"/>
      <c r="C248" s="2"/>
    </row>
    <row r="249" spans="2:3" ht="12.75">
      <c r="B249" s="23"/>
      <c r="C249" s="2"/>
    </row>
    <row r="250" spans="2:3" ht="12.75">
      <c r="B250" s="23"/>
      <c r="C250" s="2"/>
    </row>
    <row r="251" ht="12.75">
      <c r="B251" s="23"/>
    </row>
  </sheetData>
  <sheetProtection/>
  <mergeCells count="1">
    <mergeCell ref="A8:C9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1"/>
  <sheetViews>
    <sheetView zoomScale="85" zoomScaleNormal="85" zoomScalePageLayoutView="0" workbookViewId="0" topLeftCell="A1">
      <selection activeCell="F5" sqref="F5"/>
    </sheetView>
  </sheetViews>
  <sheetFormatPr defaultColWidth="8.8515625" defaultRowHeight="15"/>
  <cols>
    <col min="1" max="1" width="63.28125" style="115" customWidth="1"/>
    <col min="2" max="2" width="6.421875" style="115" customWidth="1"/>
    <col min="3" max="3" width="7.421875" style="73" customWidth="1"/>
    <col min="4" max="4" width="12.140625" style="73" customWidth="1"/>
    <col min="5" max="5" width="10.140625" style="73" customWidth="1"/>
    <col min="6" max="6" width="11.8515625" style="453" customWidth="1"/>
    <col min="7" max="7" width="4.28125" style="72" hidden="1" customWidth="1"/>
    <col min="8" max="8" width="13.57421875" style="338" hidden="1" customWidth="1"/>
    <col min="9" max="9" width="19.57421875" style="72" hidden="1" customWidth="1"/>
    <col min="10" max="15" width="8.8515625" style="72" hidden="1" customWidth="1"/>
    <col min="16" max="16" width="7.421875" style="72" hidden="1" customWidth="1"/>
    <col min="17" max="17" width="0.85546875" style="72" customWidth="1"/>
    <col min="18" max="18" width="8.8515625" style="72" customWidth="1"/>
    <col min="19" max="19" width="9.28125" style="72" bestFit="1" customWidth="1"/>
    <col min="20" max="16384" width="8.8515625" style="72" customWidth="1"/>
  </cols>
  <sheetData>
    <row r="1" ht="12.75">
      <c r="F1" s="443" t="s">
        <v>261</v>
      </c>
    </row>
    <row r="2" ht="12.75">
      <c r="F2" s="443" t="s">
        <v>260</v>
      </c>
    </row>
    <row r="3" ht="12.75">
      <c r="F3" s="444" t="s">
        <v>412</v>
      </c>
    </row>
    <row r="4" ht="12.75">
      <c r="F4" s="444" t="s">
        <v>200</v>
      </c>
    </row>
    <row r="5" ht="12.75">
      <c r="F5" s="443" t="s">
        <v>197</v>
      </c>
    </row>
    <row r="6" ht="12.75">
      <c r="F6" s="445"/>
    </row>
    <row r="7" spans="1:8" s="168" customFormat="1" ht="15.75" customHeight="1">
      <c r="A7" s="471" t="s">
        <v>168</v>
      </c>
      <c r="B7" s="471"/>
      <c r="C7" s="471"/>
      <c r="D7" s="471"/>
      <c r="E7" s="471"/>
      <c r="F7" s="471"/>
      <c r="H7" s="339"/>
    </row>
    <row r="8" ht="12.75"/>
    <row r="9" spans="1:8" s="76" customFormat="1" ht="38.25">
      <c r="A9" s="74" t="s">
        <v>259</v>
      </c>
      <c r="B9" s="470"/>
      <c r="C9" s="74" t="s">
        <v>256</v>
      </c>
      <c r="D9" s="75" t="s">
        <v>258</v>
      </c>
      <c r="E9" s="75" t="s">
        <v>257</v>
      </c>
      <c r="F9" s="446" t="s">
        <v>255</v>
      </c>
      <c r="H9" s="340"/>
    </row>
    <row r="10" spans="1:8" s="73" customFormat="1" ht="25.5">
      <c r="A10" s="77"/>
      <c r="B10" s="310" t="s">
        <v>262</v>
      </c>
      <c r="C10" s="74"/>
      <c r="D10" s="75"/>
      <c r="E10" s="75"/>
      <c r="F10" s="446"/>
      <c r="H10" s="341"/>
    </row>
    <row r="11" spans="1:8" s="158" customFormat="1" ht="15">
      <c r="A11" s="145" t="s">
        <v>292</v>
      </c>
      <c r="B11" s="77"/>
      <c r="C11" s="147" t="s">
        <v>291</v>
      </c>
      <c r="D11" s="146"/>
      <c r="E11" s="146"/>
      <c r="F11" s="447">
        <f>F12+F17+F38+F43+F48</f>
        <v>26246.237</v>
      </c>
      <c r="H11" s="342"/>
    </row>
    <row r="12" spans="1:8" s="158" customFormat="1" ht="42.75">
      <c r="A12" s="151" t="s">
        <v>248</v>
      </c>
      <c r="B12" s="77" t="s">
        <v>32</v>
      </c>
      <c r="C12" s="150" t="s">
        <v>247</v>
      </c>
      <c r="D12" s="166"/>
      <c r="E12" s="166"/>
      <c r="F12" s="448">
        <f>F13</f>
        <v>100</v>
      </c>
      <c r="H12" s="342"/>
    </row>
    <row r="13" spans="1:8" s="83" customFormat="1" ht="25.5">
      <c r="A13" s="77" t="s">
        <v>594</v>
      </c>
      <c r="B13" s="145"/>
      <c r="C13" s="97" t="s">
        <v>247</v>
      </c>
      <c r="D13" s="96" t="s">
        <v>254</v>
      </c>
      <c r="E13" s="96"/>
      <c r="F13" s="331">
        <f>F14</f>
        <v>100</v>
      </c>
      <c r="H13" s="343"/>
    </row>
    <row r="14" spans="1:8" s="83" customFormat="1" ht="14.25">
      <c r="A14" s="79" t="s">
        <v>250</v>
      </c>
      <c r="B14" s="151"/>
      <c r="C14" s="97" t="s">
        <v>247</v>
      </c>
      <c r="D14" s="75" t="s">
        <v>249</v>
      </c>
      <c r="E14" s="75"/>
      <c r="F14" s="446">
        <f>F15</f>
        <v>100</v>
      </c>
      <c r="H14" s="343"/>
    </row>
    <row r="15" spans="1:6" ht="38.25">
      <c r="A15" s="95" t="s">
        <v>232</v>
      </c>
      <c r="B15" s="77"/>
      <c r="C15" s="93" t="s">
        <v>247</v>
      </c>
      <c r="D15" s="92" t="s">
        <v>242</v>
      </c>
      <c r="E15" s="92"/>
      <c r="F15" s="449">
        <f>F16</f>
        <v>100</v>
      </c>
    </row>
    <row r="16" spans="1:6" ht="28.5" customHeight="1">
      <c r="A16" s="85" t="s">
        <v>179</v>
      </c>
      <c r="B16" s="79"/>
      <c r="C16" s="93" t="s">
        <v>247</v>
      </c>
      <c r="D16" s="92" t="s">
        <v>242</v>
      </c>
      <c r="E16" s="92">
        <v>240</v>
      </c>
      <c r="F16" s="449">
        <v>100</v>
      </c>
    </row>
    <row r="17" spans="1:8" s="167" customFormat="1" ht="57">
      <c r="A17" s="145" t="s">
        <v>239</v>
      </c>
      <c r="B17" s="95"/>
      <c r="C17" s="147" t="s">
        <v>238</v>
      </c>
      <c r="D17" s="146"/>
      <c r="E17" s="146"/>
      <c r="F17" s="447">
        <f>F18+F26</f>
        <v>17121.187</v>
      </c>
      <c r="H17" s="344"/>
    </row>
    <row r="18" spans="1:8" s="83" customFormat="1" ht="38.25">
      <c r="A18" s="77" t="s">
        <v>469</v>
      </c>
      <c r="B18" s="95"/>
      <c r="C18" s="74" t="s">
        <v>238</v>
      </c>
      <c r="D18" s="75" t="s">
        <v>204</v>
      </c>
      <c r="E18" s="75"/>
      <c r="F18" s="446">
        <f>F19</f>
        <v>1015.2</v>
      </c>
      <c r="H18" s="343"/>
    </row>
    <row r="19" spans="1:16" s="80" customFormat="1" ht="63.75">
      <c r="A19" s="79" t="s">
        <v>470</v>
      </c>
      <c r="B19" s="145"/>
      <c r="C19" s="74" t="s">
        <v>238</v>
      </c>
      <c r="D19" s="75" t="s">
        <v>211</v>
      </c>
      <c r="E19" s="75"/>
      <c r="F19" s="446">
        <f>F20+F23</f>
        <v>1015.2</v>
      </c>
      <c r="H19" s="345"/>
      <c r="P19" s="119"/>
    </row>
    <row r="20" spans="1:8" s="83" customFormat="1" ht="102">
      <c r="A20" s="85" t="s">
        <v>471</v>
      </c>
      <c r="B20" s="77"/>
      <c r="C20" s="82" t="s">
        <v>238</v>
      </c>
      <c r="D20" s="1" t="s">
        <v>472</v>
      </c>
      <c r="E20" s="1"/>
      <c r="F20" s="332">
        <f>F21+F22</f>
        <v>513.1</v>
      </c>
      <c r="H20" s="343"/>
    </row>
    <row r="21" spans="1:8" s="83" customFormat="1" ht="18.75" customHeight="1">
      <c r="A21" s="95" t="s">
        <v>180</v>
      </c>
      <c r="B21" s="79"/>
      <c r="C21" s="82" t="s">
        <v>238</v>
      </c>
      <c r="D21" s="1" t="s">
        <v>472</v>
      </c>
      <c r="E21" s="1" t="s">
        <v>181</v>
      </c>
      <c r="F21" s="332">
        <v>466</v>
      </c>
      <c r="H21" s="343"/>
    </row>
    <row r="22" spans="1:8" s="83" customFormat="1" ht="28.5" customHeight="1">
      <c r="A22" s="85" t="s">
        <v>179</v>
      </c>
      <c r="B22" s="85"/>
      <c r="C22" s="82" t="s">
        <v>238</v>
      </c>
      <c r="D22" s="1" t="s">
        <v>472</v>
      </c>
      <c r="E22" s="92">
        <v>240</v>
      </c>
      <c r="F22" s="332">
        <v>47.1</v>
      </c>
      <c r="H22" s="343"/>
    </row>
    <row r="23" spans="1:8" s="83" customFormat="1" ht="114.75">
      <c r="A23" s="85" t="s">
        <v>474</v>
      </c>
      <c r="B23" s="95"/>
      <c r="C23" s="82" t="s">
        <v>238</v>
      </c>
      <c r="D23" s="1" t="s">
        <v>473</v>
      </c>
      <c r="E23" s="1"/>
      <c r="F23" s="332">
        <f>F24+F25</f>
        <v>502.1</v>
      </c>
      <c r="H23" s="343"/>
    </row>
    <row r="24" spans="1:8" s="83" customFormat="1" ht="25.5">
      <c r="A24" s="95" t="s">
        <v>180</v>
      </c>
      <c r="B24" s="95"/>
      <c r="C24" s="82" t="s">
        <v>238</v>
      </c>
      <c r="D24" s="1" t="s">
        <v>473</v>
      </c>
      <c r="E24" s="1" t="s">
        <v>181</v>
      </c>
      <c r="F24" s="332">
        <v>480</v>
      </c>
      <c r="H24" s="343"/>
    </row>
    <row r="25" spans="1:8" s="83" customFormat="1" ht="28.5" customHeight="1">
      <c r="A25" s="85" t="s">
        <v>179</v>
      </c>
      <c r="B25" s="85"/>
      <c r="C25" s="82" t="s">
        <v>238</v>
      </c>
      <c r="D25" s="1" t="s">
        <v>473</v>
      </c>
      <c r="E25" s="92">
        <v>240</v>
      </c>
      <c r="F25" s="332">
        <v>22.1</v>
      </c>
      <c r="H25" s="343"/>
    </row>
    <row r="26" spans="1:6" ht="25.5">
      <c r="A26" s="77" t="s">
        <v>594</v>
      </c>
      <c r="B26" s="95"/>
      <c r="C26" s="74" t="s">
        <v>238</v>
      </c>
      <c r="D26" s="96" t="s">
        <v>254</v>
      </c>
      <c r="E26" s="96"/>
      <c r="F26" s="331">
        <f>F27+F30</f>
        <v>16105.987000000001</v>
      </c>
    </row>
    <row r="27" spans="1:6" ht="38.25">
      <c r="A27" s="79" t="s">
        <v>253</v>
      </c>
      <c r="B27" s="95"/>
      <c r="C27" s="74" t="s">
        <v>238</v>
      </c>
      <c r="D27" s="75" t="s">
        <v>252</v>
      </c>
      <c r="E27" s="75"/>
      <c r="F27" s="446">
        <f>F28</f>
        <v>2000</v>
      </c>
    </row>
    <row r="28" spans="1:6" ht="39" customHeight="1">
      <c r="A28" s="88" t="s">
        <v>230</v>
      </c>
      <c r="B28" s="77"/>
      <c r="C28" s="82" t="s">
        <v>238</v>
      </c>
      <c r="D28" s="92" t="s">
        <v>251</v>
      </c>
      <c r="E28" s="92"/>
      <c r="F28" s="449">
        <f>F29</f>
        <v>2000</v>
      </c>
    </row>
    <row r="29" spans="1:6" ht="25.5">
      <c r="A29" s="95" t="s">
        <v>180</v>
      </c>
      <c r="B29" s="79"/>
      <c r="C29" s="82" t="s">
        <v>238</v>
      </c>
      <c r="D29" s="92" t="s">
        <v>251</v>
      </c>
      <c r="E29" s="92">
        <v>120</v>
      </c>
      <c r="F29" s="449">
        <f>1260+370+370</f>
        <v>2000</v>
      </c>
    </row>
    <row r="30" spans="1:6" ht="12.75">
      <c r="A30" s="79" t="s">
        <v>250</v>
      </c>
      <c r="B30" s="88"/>
      <c r="C30" s="74" t="s">
        <v>238</v>
      </c>
      <c r="D30" s="75" t="s">
        <v>249</v>
      </c>
      <c r="E30" s="75"/>
      <c r="F30" s="446">
        <f>F31+F33</f>
        <v>14105.987000000001</v>
      </c>
    </row>
    <row r="31" spans="1:6" ht="38.25">
      <c r="A31" s="88" t="s">
        <v>231</v>
      </c>
      <c r="B31" s="95"/>
      <c r="C31" s="82" t="s">
        <v>238</v>
      </c>
      <c r="D31" s="92" t="s">
        <v>245</v>
      </c>
      <c r="E31" s="92"/>
      <c r="F31" s="449">
        <f>F32</f>
        <v>10800</v>
      </c>
    </row>
    <row r="32" spans="1:16" ht="25.5">
      <c r="A32" s="95" t="s">
        <v>180</v>
      </c>
      <c r="B32" s="79"/>
      <c r="C32" s="82" t="s">
        <v>238</v>
      </c>
      <c r="D32" s="92" t="s">
        <v>245</v>
      </c>
      <c r="E32" s="92">
        <v>120</v>
      </c>
      <c r="F32" s="449">
        <f>7100+2150+6.3+1543.7</f>
        <v>10800</v>
      </c>
      <c r="P32" s="260"/>
    </row>
    <row r="33" spans="1:16" ht="26.25" customHeight="1">
      <c r="A33" s="95" t="s">
        <v>232</v>
      </c>
      <c r="B33" s="88"/>
      <c r="C33" s="82" t="s">
        <v>238</v>
      </c>
      <c r="D33" s="92" t="s">
        <v>242</v>
      </c>
      <c r="E33" s="92"/>
      <c r="F33" s="449">
        <f>F34+F36+F37+F35</f>
        <v>3305.987</v>
      </c>
      <c r="P33" s="429">
        <v>0.113</v>
      </c>
    </row>
    <row r="34" spans="1:16" ht="12.75" hidden="1">
      <c r="A34" s="95" t="s">
        <v>180</v>
      </c>
      <c r="B34" s="95"/>
      <c r="C34" s="82" t="s">
        <v>238</v>
      </c>
      <c r="D34" s="92" t="s">
        <v>242</v>
      </c>
      <c r="E34" s="92">
        <v>120</v>
      </c>
      <c r="F34" s="449"/>
      <c r="P34" s="72">
        <f>3*3*700</f>
        <v>6300</v>
      </c>
    </row>
    <row r="35" spans="1:7" ht="25.5" hidden="1">
      <c r="A35" s="89" t="s">
        <v>241</v>
      </c>
      <c r="B35" s="95"/>
      <c r="C35" s="82" t="s">
        <v>238</v>
      </c>
      <c r="D35" s="92" t="s">
        <v>242</v>
      </c>
      <c r="E35" s="92">
        <v>242</v>
      </c>
      <c r="F35" s="449">
        <v>0</v>
      </c>
      <c r="G35" s="260"/>
    </row>
    <row r="36" spans="1:16" ht="30" customHeight="1">
      <c r="A36" s="85" t="s">
        <v>179</v>
      </c>
      <c r="B36" s="95"/>
      <c r="C36" s="82" t="s">
        <v>238</v>
      </c>
      <c r="D36" s="92" t="s">
        <v>242</v>
      </c>
      <c r="E36" s="92">
        <v>240</v>
      </c>
      <c r="F36" s="449">
        <f>8.801*387-F34-F37-F15</f>
        <v>3235.987</v>
      </c>
      <c r="P36" s="430">
        <v>387</v>
      </c>
    </row>
    <row r="37" spans="1:6" ht="15.75" customHeight="1">
      <c r="A37" s="468" t="s">
        <v>183</v>
      </c>
      <c r="B37" s="89"/>
      <c r="C37" s="82" t="s">
        <v>238</v>
      </c>
      <c r="D37" s="92" t="s">
        <v>242</v>
      </c>
      <c r="E37" s="92">
        <v>850</v>
      </c>
      <c r="F37" s="449">
        <v>70</v>
      </c>
    </row>
    <row r="38" spans="1:16" s="162" customFormat="1" ht="18.75" customHeight="1" hidden="1">
      <c r="A38" s="151" t="s">
        <v>475</v>
      </c>
      <c r="B38" s="95"/>
      <c r="C38" s="148" t="s">
        <v>467</v>
      </c>
      <c r="D38" s="163"/>
      <c r="E38" s="163"/>
      <c r="F38" s="447">
        <f>F39</f>
        <v>0</v>
      </c>
      <c r="H38" s="346"/>
      <c r="P38" s="440"/>
    </row>
    <row r="39" spans="1:16" s="120" customFormat="1" ht="12.75" hidden="1">
      <c r="A39" s="77" t="s">
        <v>367</v>
      </c>
      <c r="B39" s="95"/>
      <c r="C39" s="122" t="s">
        <v>467</v>
      </c>
      <c r="D39" s="96" t="s">
        <v>202</v>
      </c>
      <c r="E39" s="96"/>
      <c r="F39" s="331">
        <f>F40</f>
        <v>0</v>
      </c>
      <c r="H39" s="347"/>
      <c r="P39" s="83"/>
    </row>
    <row r="40" spans="1:16" s="120" customFormat="1" ht="13.5" hidden="1">
      <c r="A40" s="77" t="s">
        <v>594</v>
      </c>
      <c r="B40" s="151"/>
      <c r="C40" s="122" t="s">
        <v>467</v>
      </c>
      <c r="D40" s="75" t="s">
        <v>476</v>
      </c>
      <c r="E40" s="75"/>
      <c r="F40" s="446">
        <f>F41</f>
        <v>0</v>
      </c>
      <c r="H40" s="347"/>
      <c r="P40" s="83"/>
    </row>
    <row r="41" spans="1:8" s="83" customFormat="1" ht="25.5" hidden="1">
      <c r="A41" s="95" t="s">
        <v>232</v>
      </c>
      <c r="B41" s="77"/>
      <c r="C41" s="123" t="s">
        <v>467</v>
      </c>
      <c r="D41" s="92" t="s">
        <v>593</v>
      </c>
      <c r="E41" s="92"/>
      <c r="F41" s="449">
        <f>F42</f>
        <v>0</v>
      </c>
      <c r="H41" s="343"/>
    </row>
    <row r="42" spans="1:8" s="83" customFormat="1" ht="25.5" hidden="1">
      <c r="A42" s="95" t="s">
        <v>240</v>
      </c>
      <c r="B42" s="77"/>
      <c r="C42" s="123" t="s">
        <v>467</v>
      </c>
      <c r="D42" s="92" t="s">
        <v>593</v>
      </c>
      <c r="E42" s="92">
        <v>244</v>
      </c>
      <c r="F42" s="449"/>
      <c r="H42" s="343"/>
    </row>
    <row r="43" spans="1:16" s="162" customFormat="1" ht="15">
      <c r="A43" s="164" t="s">
        <v>375</v>
      </c>
      <c r="B43" s="95"/>
      <c r="C43" s="147" t="s">
        <v>286</v>
      </c>
      <c r="D43" s="152"/>
      <c r="E43" s="155"/>
      <c r="F43" s="450">
        <f>F44</f>
        <v>400</v>
      </c>
      <c r="H43" s="346"/>
      <c r="P43" s="440"/>
    </row>
    <row r="44" spans="1:16" s="80" customFormat="1" ht="25.5">
      <c r="A44" s="77" t="s">
        <v>367</v>
      </c>
      <c r="B44" s="95"/>
      <c r="C44" s="74" t="s">
        <v>286</v>
      </c>
      <c r="D44" s="117" t="s">
        <v>202</v>
      </c>
      <c r="E44" s="117"/>
      <c r="F44" s="446">
        <f>F45</f>
        <v>400</v>
      </c>
      <c r="H44" s="345"/>
      <c r="P44" s="119"/>
    </row>
    <row r="45" spans="1:16" s="80" customFormat="1" ht="14.25">
      <c r="A45" s="79" t="s">
        <v>287</v>
      </c>
      <c r="B45" s="164"/>
      <c r="C45" s="74" t="s">
        <v>286</v>
      </c>
      <c r="D45" s="118" t="s">
        <v>283</v>
      </c>
      <c r="E45" s="118"/>
      <c r="F45" s="446">
        <f>F46</f>
        <v>400</v>
      </c>
      <c r="H45" s="345"/>
      <c r="P45" s="119"/>
    </row>
    <row r="46" spans="1:8" s="83" customFormat="1" ht="38.25">
      <c r="A46" s="88" t="s">
        <v>595</v>
      </c>
      <c r="B46" s="77"/>
      <c r="C46" s="82" t="s">
        <v>286</v>
      </c>
      <c r="D46" s="92" t="s">
        <v>285</v>
      </c>
      <c r="E46" s="92"/>
      <c r="F46" s="449">
        <f>F47</f>
        <v>400</v>
      </c>
      <c r="H46" s="343"/>
    </row>
    <row r="47" spans="1:8" s="83" customFormat="1" ht="12.75">
      <c r="A47" s="88" t="s">
        <v>369</v>
      </c>
      <c r="B47" s="79"/>
      <c r="C47" s="82" t="s">
        <v>286</v>
      </c>
      <c r="D47" s="92" t="s">
        <v>285</v>
      </c>
      <c r="E47" s="92">
        <v>870</v>
      </c>
      <c r="F47" s="449">
        <v>400</v>
      </c>
      <c r="H47" s="343"/>
    </row>
    <row r="48" spans="1:8" s="167" customFormat="1" ht="15">
      <c r="A48" s="145" t="s">
        <v>246</v>
      </c>
      <c r="B48" s="88"/>
      <c r="C48" s="147" t="s">
        <v>244</v>
      </c>
      <c r="D48" s="146"/>
      <c r="E48" s="146"/>
      <c r="F48" s="447">
        <f>F49</f>
        <v>8625.05</v>
      </c>
      <c r="H48" s="344"/>
    </row>
    <row r="49" spans="1:16" s="116" customFormat="1" ht="25.5">
      <c r="A49" s="77" t="s">
        <v>367</v>
      </c>
      <c r="B49" s="88"/>
      <c r="C49" s="122" t="s">
        <v>244</v>
      </c>
      <c r="D49" s="96" t="s">
        <v>202</v>
      </c>
      <c r="E49" s="96"/>
      <c r="F49" s="331">
        <f>F50</f>
        <v>8625.05</v>
      </c>
      <c r="H49" s="348"/>
      <c r="P49" s="72"/>
    </row>
    <row r="50" spans="1:16" s="116" customFormat="1" ht="14.25">
      <c r="A50" s="79" t="s">
        <v>287</v>
      </c>
      <c r="B50" s="145"/>
      <c r="C50" s="122" t="s">
        <v>244</v>
      </c>
      <c r="D50" s="75" t="s">
        <v>283</v>
      </c>
      <c r="E50" s="75"/>
      <c r="F50" s="446">
        <f>F51+F56+F58+F60+F62+F64</f>
        <v>8625.05</v>
      </c>
      <c r="H50" s="348"/>
      <c r="P50" s="72"/>
    </row>
    <row r="51" spans="1:8" s="73" customFormat="1" ht="38.25">
      <c r="A51" s="102" t="s">
        <v>370</v>
      </c>
      <c r="B51" s="77"/>
      <c r="C51" s="93" t="s">
        <v>244</v>
      </c>
      <c r="D51" s="92" t="s">
        <v>284</v>
      </c>
      <c r="E51" s="92"/>
      <c r="F51" s="449">
        <f>F52+F54+F55+F53</f>
        <v>7346.849999999999</v>
      </c>
      <c r="H51" s="341"/>
    </row>
    <row r="52" spans="1:8" s="121" customFormat="1" ht="18" customHeight="1">
      <c r="A52" s="468" t="s">
        <v>182</v>
      </c>
      <c r="B52" s="79"/>
      <c r="C52" s="93" t="s">
        <v>244</v>
      </c>
      <c r="D52" s="92" t="s">
        <v>284</v>
      </c>
      <c r="E52" s="92">
        <v>110</v>
      </c>
      <c r="F52" s="449">
        <f>4171.46+1259.79+8.4+577.7</f>
        <v>6017.349999999999</v>
      </c>
      <c r="H52" s="349"/>
    </row>
    <row r="53" spans="1:16" s="80" customFormat="1" ht="22.5" customHeight="1" hidden="1">
      <c r="A53" s="88" t="s">
        <v>372</v>
      </c>
      <c r="B53" s="102"/>
      <c r="C53" s="93" t="s">
        <v>244</v>
      </c>
      <c r="D53" s="92" t="s">
        <v>284</v>
      </c>
      <c r="E53" s="92">
        <v>112</v>
      </c>
      <c r="F53" s="449"/>
      <c r="H53" s="345"/>
      <c r="P53" s="119"/>
    </row>
    <row r="54" spans="1:8" s="83" customFormat="1" ht="22.5" customHeight="1">
      <c r="A54" s="85" t="s">
        <v>179</v>
      </c>
      <c r="B54" s="88"/>
      <c r="C54" s="93" t="s">
        <v>244</v>
      </c>
      <c r="D54" s="92" t="s">
        <v>284</v>
      </c>
      <c r="E54" s="92">
        <v>240</v>
      </c>
      <c r="F54" s="449">
        <f>50.3+18.1+557.9+200+483.2</f>
        <v>1309.5</v>
      </c>
      <c r="H54" s="343"/>
    </row>
    <row r="55" spans="1:8" s="83" customFormat="1" ht="15" customHeight="1">
      <c r="A55" s="468" t="s">
        <v>183</v>
      </c>
      <c r="B55" s="88"/>
      <c r="C55" s="93" t="s">
        <v>244</v>
      </c>
      <c r="D55" s="92" t="s">
        <v>284</v>
      </c>
      <c r="E55" s="92">
        <v>850</v>
      </c>
      <c r="F55" s="449">
        <v>20</v>
      </c>
      <c r="H55" s="343"/>
    </row>
    <row r="56" spans="1:6" ht="51">
      <c r="A56" s="88" t="s">
        <v>373</v>
      </c>
      <c r="B56" s="88"/>
      <c r="C56" s="82" t="s">
        <v>244</v>
      </c>
      <c r="D56" s="92" t="s">
        <v>598</v>
      </c>
      <c r="E56" s="92"/>
      <c r="F56" s="449">
        <f>F57</f>
        <v>563</v>
      </c>
    </row>
    <row r="57" spans="1:6" ht="29.25" customHeight="1">
      <c r="A57" s="85" t="s">
        <v>179</v>
      </c>
      <c r="B57" s="88"/>
      <c r="C57" s="82" t="s">
        <v>244</v>
      </c>
      <c r="D57" s="92" t="s">
        <v>598</v>
      </c>
      <c r="E57" s="92">
        <v>240</v>
      </c>
      <c r="F57" s="449">
        <f>160+203+300-100</f>
        <v>563</v>
      </c>
    </row>
    <row r="58" spans="1:8" s="73" customFormat="1" ht="25.5">
      <c r="A58" s="88" t="s">
        <v>374</v>
      </c>
      <c r="B58" s="88"/>
      <c r="C58" s="82" t="s">
        <v>244</v>
      </c>
      <c r="D58" s="92" t="s">
        <v>599</v>
      </c>
      <c r="E58" s="92"/>
      <c r="F58" s="449">
        <f>F59</f>
        <v>700</v>
      </c>
      <c r="H58" s="341"/>
    </row>
    <row r="59" spans="1:8" s="73" customFormat="1" ht="26.25" customHeight="1">
      <c r="A59" s="85" t="s">
        <v>179</v>
      </c>
      <c r="B59" s="88"/>
      <c r="C59" s="82" t="s">
        <v>244</v>
      </c>
      <c r="D59" s="92" t="s">
        <v>599</v>
      </c>
      <c r="E59" s="92">
        <v>240</v>
      </c>
      <c r="F59" s="449">
        <f>500+400-200</f>
        <v>700</v>
      </c>
      <c r="H59" s="341"/>
    </row>
    <row r="60" spans="1:6" ht="38.25">
      <c r="A60" s="88" t="s">
        <v>368</v>
      </c>
      <c r="B60" s="88"/>
      <c r="C60" s="123" t="s">
        <v>244</v>
      </c>
      <c r="D60" s="92" t="s">
        <v>600</v>
      </c>
      <c r="E60" s="92"/>
      <c r="F60" s="449">
        <f>F61</f>
        <v>15.2</v>
      </c>
    </row>
    <row r="61" spans="1:6" ht="15.75" customHeight="1">
      <c r="A61" s="468" t="s">
        <v>183</v>
      </c>
      <c r="B61" s="88"/>
      <c r="C61" s="123" t="s">
        <v>244</v>
      </c>
      <c r="D61" s="92" t="s">
        <v>600</v>
      </c>
      <c r="E61" s="92">
        <v>850</v>
      </c>
      <c r="F61" s="449">
        <v>15.2</v>
      </c>
    </row>
    <row r="62" spans="1:8" ht="25.5" hidden="1">
      <c r="A62" s="95" t="s">
        <v>79</v>
      </c>
      <c r="B62" s="88"/>
      <c r="C62" s="82" t="s">
        <v>244</v>
      </c>
      <c r="D62" s="92" t="s">
        <v>59</v>
      </c>
      <c r="E62" s="92"/>
      <c r="F62" s="449">
        <f>F63</f>
        <v>0</v>
      </c>
      <c r="H62" s="72"/>
    </row>
    <row r="63" spans="1:6" s="73" customFormat="1" ht="25.5" hidden="1">
      <c r="A63" s="88" t="s">
        <v>240</v>
      </c>
      <c r="B63" s="95"/>
      <c r="C63" s="82" t="s">
        <v>244</v>
      </c>
      <c r="D63" s="92" t="s">
        <v>59</v>
      </c>
      <c r="E63" s="92">
        <v>244</v>
      </c>
      <c r="F63" s="449"/>
    </row>
    <row r="64" spans="1:6" s="73" customFormat="1" ht="25.5" hidden="1">
      <c r="A64" s="88" t="s">
        <v>81</v>
      </c>
      <c r="B64" s="95"/>
      <c r="C64" s="82" t="s">
        <v>244</v>
      </c>
      <c r="D64" s="92" t="s">
        <v>80</v>
      </c>
      <c r="E64" s="92"/>
      <c r="F64" s="449">
        <f>F65</f>
        <v>0</v>
      </c>
    </row>
    <row r="65" spans="1:6" s="73" customFormat="1" ht="25.5" hidden="1">
      <c r="A65" s="88" t="s">
        <v>240</v>
      </c>
      <c r="B65" s="95"/>
      <c r="C65" s="82" t="s">
        <v>244</v>
      </c>
      <c r="D65" s="92" t="s">
        <v>80</v>
      </c>
      <c r="E65" s="92">
        <v>244</v>
      </c>
      <c r="F65" s="449"/>
    </row>
    <row r="66" spans="1:16" s="149" customFormat="1" ht="15">
      <c r="A66" s="145" t="s">
        <v>621</v>
      </c>
      <c r="B66" s="95"/>
      <c r="C66" s="148" t="s">
        <v>464</v>
      </c>
      <c r="D66" s="146"/>
      <c r="E66" s="146"/>
      <c r="F66" s="447">
        <f>F67</f>
        <v>499.70477999999997</v>
      </c>
      <c r="H66" s="350"/>
      <c r="P66" s="158"/>
    </row>
    <row r="67" spans="1:16" s="158" customFormat="1" ht="15">
      <c r="A67" s="145" t="s">
        <v>465</v>
      </c>
      <c r="B67" s="95"/>
      <c r="C67" s="148" t="s">
        <v>466</v>
      </c>
      <c r="D67" s="146"/>
      <c r="E67" s="146"/>
      <c r="F67" s="447">
        <f>F68</f>
        <v>499.70477999999997</v>
      </c>
      <c r="H67" s="342"/>
      <c r="P67" s="158">
        <v>499.7</v>
      </c>
    </row>
    <row r="68" spans="1:16" s="116" customFormat="1" ht="25.5">
      <c r="A68" s="77" t="s">
        <v>367</v>
      </c>
      <c r="B68" s="145"/>
      <c r="C68" s="122" t="s">
        <v>466</v>
      </c>
      <c r="D68" s="96" t="s">
        <v>202</v>
      </c>
      <c r="E68" s="96"/>
      <c r="F68" s="331">
        <f>F69</f>
        <v>499.70477999999997</v>
      </c>
      <c r="H68" s="348"/>
      <c r="P68" s="72"/>
    </row>
    <row r="69" spans="1:16" s="116" customFormat="1" ht="14.25">
      <c r="A69" s="79" t="s">
        <v>287</v>
      </c>
      <c r="B69" s="145"/>
      <c r="C69" s="122" t="s">
        <v>466</v>
      </c>
      <c r="D69" s="75" t="s">
        <v>283</v>
      </c>
      <c r="E69" s="75"/>
      <c r="F69" s="446">
        <f>F70</f>
        <v>499.70477999999997</v>
      </c>
      <c r="H69" s="348"/>
      <c r="P69" s="260">
        <f>P67-F69</f>
        <v>-0.004779999999982465</v>
      </c>
    </row>
    <row r="70" spans="1:8" s="73" customFormat="1" ht="38.25">
      <c r="A70" s="102" t="s">
        <v>51</v>
      </c>
      <c r="B70" s="77"/>
      <c r="C70" s="93" t="s">
        <v>466</v>
      </c>
      <c r="D70" s="92" t="s">
        <v>622</v>
      </c>
      <c r="E70" s="92"/>
      <c r="F70" s="449">
        <f>F71+F72+F73</f>
        <v>499.70477999999997</v>
      </c>
      <c r="H70" s="341"/>
    </row>
    <row r="71" spans="1:8" s="121" customFormat="1" ht="25.5">
      <c r="A71" s="95" t="s">
        <v>180</v>
      </c>
      <c r="B71" s="79"/>
      <c r="C71" s="93" t="s">
        <v>466</v>
      </c>
      <c r="D71" s="92" t="s">
        <v>622</v>
      </c>
      <c r="E71" s="92">
        <v>120</v>
      </c>
      <c r="F71" s="449">
        <v>484.33</v>
      </c>
      <c r="H71" s="349"/>
    </row>
    <row r="72" spans="1:16" s="80" customFormat="1" ht="25.5" hidden="1">
      <c r="A72" s="88" t="s">
        <v>372</v>
      </c>
      <c r="B72" s="102"/>
      <c r="C72" s="93" t="s">
        <v>466</v>
      </c>
      <c r="D72" s="92" t="s">
        <v>622</v>
      </c>
      <c r="E72" s="92">
        <v>122</v>
      </c>
      <c r="F72" s="449"/>
      <c r="H72" s="345"/>
      <c r="P72" s="119"/>
    </row>
    <row r="73" spans="1:8" s="83" customFormat="1" ht="30" customHeight="1">
      <c r="A73" s="85" t="s">
        <v>179</v>
      </c>
      <c r="B73" s="88"/>
      <c r="C73" s="93" t="s">
        <v>466</v>
      </c>
      <c r="D73" s="92" t="s">
        <v>622</v>
      </c>
      <c r="E73" s="92">
        <v>240</v>
      </c>
      <c r="F73" s="449">
        <v>15.37478</v>
      </c>
      <c r="H73" s="343"/>
    </row>
    <row r="74" spans="1:16" s="149" customFormat="1" ht="28.5">
      <c r="A74" s="145" t="s">
        <v>297</v>
      </c>
      <c r="B74" s="88"/>
      <c r="C74" s="148" t="s">
        <v>296</v>
      </c>
      <c r="D74" s="146"/>
      <c r="E74" s="146"/>
      <c r="F74" s="447">
        <f>F75+F80+F85</f>
        <v>845.62</v>
      </c>
      <c r="H74" s="350"/>
      <c r="P74" s="158"/>
    </row>
    <row r="75" spans="1:8" s="158" customFormat="1" ht="42.75">
      <c r="A75" s="145" t="s">
        <v>298</v>
      </c>
      <c r="B75" s="88"/>
      <c r="C75" s="148" t="s">
        <v>277</v>
      </c>
      <c r="D75" s="146"/>
      <c r="E75" s="146"/>
      <c r="F75" s="447">
        <f>F76</f>
        <v>410.62</v>
      </c>
      <c r="H75" s="342"/>
    </row>
    <row r="76" spans="1:8" s="83" customFormat="1" ht="25.5">
      <c r="A76" s="77" t="s">
        <v>601</v>
      </c>
      <c r="B76" s="145"/>
      <c r="C76" s="122" t="s">
        <v>277</v>
      </c>
      <c r="D76" s="75" t="s">
        <v>204</v>
      </c>
      <c r="E76" s="75"/>
      <c r="F76" s="446">
        <f>F77</f>
        <v>410.62</v>
      </c>
      <c r="H76" s="343"/>
    </row>
    <row r="77" spans="1:16" s="80" customFormat="1" ht="51">
      <c r="A77" s="79" t="s">
        <v>602</v>
      </c>
      <c r="B77" s="145"/>
      <c r="C77" s="122" t="s">
        <v>277</v>
      </c>
      <c r="D77" s="75" t="s">
        <v>209</v>
      </c>
      <c r="E77" s="75"/>
      <c r="F77" s="446">
        <f>F78</f>
        <v>410.62</v>
      </c>
      <c r="H77" s="345"/>
      <c r="P77" s="119"/>
    </row>
    <row r="78" spans="1:8" s="83" customFormat="1" ht="89.25">
      <c r="A78" s="85" t="s">
        <v>604</v>
      </c>
      <c r="B78" s="77"/>
      <c r="C78" s="123" t="s">
        <v>277</v>
      </c>
      <c r="D78" s="1" t="s">
        <v>603</v>
      </c>
      <c r="E78" s="1"/>
      <c r="F78" s="332">
        <f>F79</f>
        <v>410.62</v>
      </c>
      <c r="H78" s="343"/>
    </row>
    <row r="79" spans="1:8" s="83" customFormat="1" ht="30" customHeight="1">
      <c r="A79" s="85" t="s">
        <v>179</v>
      </c>
      <c r="B79" s="79"/>
      <c r="C79" s="123" t="s">
        <v>277</v>
      </c>
      <c r="D79" s="1" t="s">
        <v>603</v>
      </c>
      <c r="E79" s="92">
        <v>240</v>
      </c>
      <c r="F79" s="332">
        <f>50.62+40+20+300</f>
        <v>410.62</v>
      </c>
      <c r="H79" s="343"/>
    </row>
    <row r="80" spans="1:16" s="156" customFormat="1" ht="15">
      <c r="A80" s="153" t="s">
        <v>360</v>
      </c>
      <c r="B80" s="85"/>
      <c r="C80" s="152" t="s">
        <v>361</v>
      </c>
      <c r="D80" s="154"/>
      <c r="E80" s="155"/>
      <c r="F80" s="451">
        <f>F81</f>
        <v>435</v>
      </c>
      <c r="H80" s="351"/>
      <c r="P80" s="159"/>
    </row>
    <row r="81" spans="1:8" s="83" customFormat="1" ht="25.5">
      <c r="A81" s="77" t="s">
        <v>601</v>
      </c>
      <c r="B81" s="95"/>
      <c r="C81" s="122" t="s">
        <v>361</v>
      </c>
      <c r="D81" s="75" t="s">
        <v>204</v>
      </c>
      <c r="E81" s="75"/>
      <c r="F81" s="446">
        <f>F83</f>
        <v>435</v>
      </c>
      <c r="H81" s="343"/>
    </row>
    <row r="82" spans="1:8" s="83" customFormat="1" ht="51">
      <c r="A82" s="77" t="s">
        <v>25</v>
      </c>
      <c r="B82" s="153"/>
      <c r="C82" s="293" t="s">
        <v>361</v>
      </c>
      <c r="D82" s="294" t="s">
        <v>210</v>
      </c>
      <c r="E82" s="75"/>
      <c r="F82" s="446">
        <f>F83</f>
        <v>435</v>
      </c>
      <c r="H82" s="343"/>
    </row>
    <row r="83" spans="1:6" ht="51">
      <c r="A83" s="108" t="s">
        <v>605</v>
      </c>
      <c r="B83" s="77"/>
      <c r="C83" s="101" t="s">
        <v>361</v>
      </c>
      <c r="D83" s="99" t="s">
        <v>606</v>
      </c>
      <c r="E83" s="111"/>
      <c r="F83" s="333">
        <f>F84</f>
        <v>435</v>
      </c>
    </row>
    <row r="84" spans="1:6" ht="29.25" customHeight="1">
      <c r="A84" s="85" t="s">
        <v>179</v>
      </c>
      <c r="B84" s="77"/>
      <c r="C84" s="101" t="s">
        <v>361</v>
      </c>
      <c r="D84" s="99" t="s">
        <v>606</v>
      </c>
      <c r="E84" s="92">
        <v>240</v>
      </c>
      <c r="F84" s="333">
        <f>183+84+86+82</f>
        <v>435</v>
      </c>
    </row>
    <row r="85" spans="1:16" s="149" customFormat="1" ht="27.75" hidden="1">
      <c r="A85" s="151" t="s">
        <v>358</v>
      </c>
      <c r="B85" s="108"/>
      <c r="C85" s="152" t="s">
        <v>359</v>
      </c>
      <c r="D85" s="146"/>
      <c r="E85" s="146"/>
      <c r="F85" s="447">
        <f>F86</f>
        <v>0</v>
      </c>
      <c r="H85" s="350"/>
      <c r="P85" s="158"/>
    </row>
    <row r="86" spans="1:8" s="83" customFormat="1" ht="25.5" hidden="1">
      <c r="A86" s="77" t="s">
        <v>601</v>
      </c>
      <c r="B86" s="88"/>
      <c r="C86" s="122" t="s">
        <v>359</v>
      </c>
      <c r="D86" s="75" t="s">
        <v>204</v>
      </c>
      <c r="E86" s="75"/>
      <c r="F86" s="446">
        <f>F87</f>
        <v>0</v>
      </c>
      <c r="H86" s="343"/>
    </row>
    <row r="87" spans="1:16" s="80" customFormat="1" ht="39" hidden="1">
      <c r="A87" s="103" t="s">
        <v>607</v>
      </c>
      <c r="B87" s="151"/>
      <c r="C87" s="104" t="s">
        <v>359</v>
      </c>
      <c r="D87" s="113" t="s">
        <v>208</v>
      </c>
      <c r="E87" s="112"/>
      <c r="F87" s="334">
        <f>F88</f>
        <v>0</v>
      </c>
      <c r="H87" s="345"/>
      <c r="P87" s="119"/>
    </row>
    <row r="88" spans="1:8" s="119" customFormat="1" ht="64.5" hidden="1">
      <c r="A88" s="108" t="s">
        <v>146</v>
      </c>
      <c r="B88" s="77"/>
      <c r="C88" s="101" t="s">
        <v>359</v>
      </c>
      <c r="D88" s="105" t="s">
        <v>608</v>
      </c>
      <c r="E88" s="112"/>
      <c r="F88" s="333">
        <f>F89</f>
        <v>0</v>
      </c>
      <c r="H88" s="352"/>
    </row>
    <row r="89" spans="1:8" s="119" customFormat="1" ht="25.5" hidden="1">
      <c r="A89" s="88" t="s">
        <v>240</v>
      </c>
      <c r="B89" s="103"/>
      <c r="C89" s="101" t="s">
        <v>359</v>
      </c>
      <c r="D89" s="105" t="s">
        <v>608</v>
      </c>
      <c r="E89" s="100">
        <v>244</v>
      </c>
      <c r="F89" s="333">
        <v>0</v>
      </c>
      <c r="H89" s="352"/>
    </row>
    <row r="90" spans="1:16" s="149" customFormat="1" ht="15">
      <c r="A90" s="145" t="s">
        <v>300</v>
      </c>
      <c r="B90" s="108"/>
      <c r="C90" s="148" t="s">
        <v>299</v>
      </c>
      <c r="D90" s="146"/>
      <c r="E90" s="146"/>
      <c r="F90" s="447">
        <f>F91+F106</f>
        <v>4376.55</v>
      </c>
      <c r="H90" s="350"/>
      <c r="P90" s="158"/>
    </row>
    <row r="91" spans="1:8" s="158" customFormat="1" ht="15">
      <c r="A91" s="153" t="s">
        <v>354</v>
      </c>
      <c r="B91" s="88"/>
      <c r="C91" s="152" t="s">
        <v>355</v>
      </c>
      <c r="D91" s="154"/>
      <c r="E91" s="288"/>
      <c r="F91" s="451">
        <f>F92+F104</f>
        <v>3581.55</v>
      </c>
      <c r="H91" s="342"/>
    </row>
    <row r="92" spans="1:19" ht="25.5">
      <c r="A92" s="103" t="s">
        <v>609</v>
      </c>
      <c r="B92" s="145"/>
      <c r="C92" s="104" t="s">
        <v>355</v>
      </c>
      <c r="D92" s="107" t="s">
        <v>611</v>
      </c>
      <c r="E92" s="110"/>
      <c r="F92" s="334">
        <f>F93+F98</f>
        <v>3131.55</v>
      </c>
      <c r="S92" s="467"/>
    </row>
    <row r="93" spans="1:16" s="116" customFormat="1" ht="51">
      <c r="A93" s="103" t="s">
        <v>610</v>
      </c>
      <c r="B93" s="153"/>
      <c r="C93" s="104" t="s">
        <v>355</v>
      </c>
      <c r="D93" s="107" t="s">
        <v>612</v>
      </c>
      <c r="E93" s="109"/>
      <c r="F93" s="334">
        <f>F94+F96</f>
        <v>2000</v>
      </c>
      <c r="H93" s="348"/>
      <c r="P93" s="72"/>
    </row>
    <row r="94" spans="1:6" ht="63.75">
      <c r="A94" s="108" t="s">
        <v>613</v>
      </c>
      <c r="B94" s="103"/>
      <c r="C94" s="101" t="s">
        <v>355</v>
      </c>
      <c r="D94" s="99" t="s">
        <v>614</v>
      </c>
      <c r="E94" s="110"/>
      <c r="F94" s="333">
        <f>F95</f>
        <v>2000</v>
      </c>
    </row>
    <row r="95" spans="1:16" s="80" customFormat="1" ht="30" customHeight="1">
      <c r="A95" s="85" t="s">
        <v>179</v>
      </c>
      <c r="B95" s="103"/>
      <c r="C95" s="101" t="s">
        <v>355</v>
      </c>
      <c r="D95" s="99" t="s">
        <v>614</v>
      </c>
      <c r="E95" s="100">
        <v>240</v>
      </c>
      <c r="F95" s="333">
        <v>2000</v>
      </c>
      <c r="H95" s="345"/>
      <c r="P95" s="119"/>
    </row>
    <row r="96" spans="1:6" ht="25.5" hidden="1">
      <c r="A96" s="108" t="s">
        <v>99</v>
      </c>
      <c r="B96" s="108"/>
      <c r="C96" s="101" t="s">
        <v>355</v>
      </c>
      <c r="D96" s="99" t="s">
        <v>98</v>
      </c>
      <c r="E96" s="110"/>
      <c r="F96" s="333">
        <f>F97</f>
        <v>0</v>
      </c>
    </row>
    <row r="97" spans="1:16" s="80" customFormat="1" ht="25.5" hidden="1">
      <c r="A97" s="88" t="s">
        <v>240</v>
      </c>
      <c r="B97" s="88"/>
      <c r="C97" s="101" t="s">
        <v>355</v>
      </c>
      <c r="D97" s="99" t="s">
        <v>98</v>
      </c>
      <c r="E97" s="100">
        <v>244</v>
      </c>
      <c r="F97" s="333"/>
      <c r="H97" s="345"/>
      <c r="P97" s="119"/>
    </row>
    <row r="98" spans="1:6" ht="25.5">
      <c r="A98" s="103" t="s">
        <v>609</v>
      </c>
      <c r="B98" s="88"/>
      <c r="C98" s="104" t="s">
        <v>355</v>
      </c>
      <c r="D98" s="107" t="s">
        <v>611</v>
      </c>
      <c r="E98" s="110"/>
      <c r="F98" s="334">
        <f>F99</f>
        <v>1131.55</v>
      </c>
    </row>
    <row r="99" spans="1:16" s="120" customFormat="1" ht="63.75">
      <c r="A99" s="103" t="s">
        <v>615</v>
      </c>
      <c r="B99" s="88"/>
      <c r="C99" s="104" t="s">
        <v>355</v>
      </c>
      <c r="D99" s="107" t="s">
        <v>616</v>
      </c>
      <c r="E99" s="112"/>
      <c r="F99" s="334">
        <f>F100+F102</f>
        <v>1131.55</v>
      </c>
      <c r="H99" s="347"/>
      <c r="P99" s="83"/>
    </row>
    <row r="100" spans="1:6" ht="89.25">
      <c r="A100" s="108" t="s">
        <v>62</v>
      </c>
      <c r="B100" s="103"/>
      <c r="C100" s="101" t="s">
        <v>355</v>
      </c>
      <c r="D100" s="99" t="s">
        <v>616</v>
      </c>
      <c r="E100" s="110"/>
      <c r="F100" s="333">
        <f>F101</f>
        <v>581.55</v>
      </c>
    </row>
    <row r="101" spans="1:6" ht="28.5" customHeight="1">
      <c r="A101" s="85" t="s">
        <v>179</v>
      </c>
      <c r="B101" s="103"/>
      <c r="C101" s="101" t="s">
        <v>355</v>
      </c>
      <c r="D101" s="99" t="s">
        <v>616</v>
      </c>
      <c r="E101" s="92">
        <v>240</v>
      </c>
      <c r="F101" s="333">
        <f>600+450+60+200+90-500-200-150+31.55</f>
        <v>581.55</v>
      </c>
    </row>
    <row r="102" spans="1:16" s="120" customFormat="1" ht="76.5">
      <c r="A102" s="108" t="s">
        <v>617</v>
      </c>
      <c r="B102" s="108"/>
      <c r="C102" s="101" t="s">
        <v>355</v>
      </c>
      <c r="D102" s="99" t="s">
        <v>618</v>
      </c>
      <c r="E102" s="110"/>
      <c r="F102" s="333">
        <f>F103</f>
        <v>550</v>
      </c>
      <c r="H102" s="347"/>
      <c r="P102" s="401"/>
    </row>
    <row r="103" spans="1:16" s="120" customFormat="1" ht="32.25" customHeight="1">
      <c r="A103" s="85" t="s">
        <v>179</v>
      </c>
      <c r="B103" s="88"/>
      <c r="C103" s="101" t="s">
        <v>355</v>
      </c>
      <c r="D103" s="99" t="s">
        <v>618</v>
      </c>
      <c r="E103" s="92">
        <v>240</v>
      </c>
      <c r="F103" s="333">
        <f>500+300-200-50</f>
        <v>550</v>
      </c>
      <c r="H103" s="347"/>
      <c r="P103" s="83"/>
    </row>
    <row r="104" spans="1:16" s="120" customFormat="1" ht="38.25">
      <c r="A104" s="108" t="s">
        <v>158</v>
      </c>
      <c r="B104" s="108"/>
      <c r="C104" s="101" t="s">
        <v>355</v>
      </c>
      <c r="D104" s="99" t="s">
        <v>157</v>
      </c>
      <c r="E104" s="110"/>
      <c r="F104" s="333">
        <f>F105</f>
        <v>450</v>
      </c>
      <c r="H104" s="347"/>
      <c r="P104" s="401"/>
    </row>
    <row r="105" spans="1:16" s="120" customFormat="1" ht="31.5" customHeight="1">
      <c r="A105" s="85" t="s">
        <v>179</v>
      </c>
      <c r="B105" s="88"/>
      <c r="C105" s="101" t="s">
        <v>355</v>
      </c>
      <c r="D105" s="99" t="s">
        <v>157</v>
      </c>
      <c r="E105" s="92">
        <v>240</v>
      </c>
      <c r="F105" s="333">
        <f>700-200-50</f>
        <v>450</v>
      </c>
      <c r="H105" s="347"/>
      <c r="P105" s="83"/>
    </row>
    <row r="106" spans="1:16" s="149" customFormat="1" ht="28.5">
      <c r="A106" s="145" t="s">
        <v>235</v>
      </c>
      <c r="B106" s="145"/>
      <c r="C106" s="148" t="s">
        <v>234</v>
      </c>
      <c r="D106" s="146"/>
      <c r="E106" s="146"/>
      <c r="F106" s="447">
        <f>F107</f>
        <v>795</v>
      </c>
      <c r="H106" s="350"/>
      <c r="P106" s="158"/>
    </row>
    <row r="107" spans="1:8" s="83" customFormat="1" ht="25.5">
      <c r="A107" s="77" t="s">
        <v>367</v>
      </c>
      <c r="B107" s="77"/>
      <c r="C107" s="122" t="s">
        <v>234</v>
      </c>
      <c r="D107" s="96" t="s">
        <v>202</v>
      </c>
      <c r="E107" s="96"/>
      <c r="F107" s="331">
        <f>F108</f>
        <v>795</v>
      </c>
      <c r="H107" s="343"/>
    </row>
    <row r="108" spans="1:16" s="80" customFormat="1" ht="12.75">
      <c r="A108" s="79" t="s">
        <v>287</v>
      </c>
      <c r="B108" s="79"/>
      <c r="C108" s="74" t="s">
        <v>234</v>
      </c>
      <c r="D108" s="118" t="s">
        <v>283</v>
      </c>
      <c r="E108" s="118"/>
      <c r="F108" s="446">
        <f>F109</f>
        <v>795</v>
      </c>
      <c r="H108" s="345"/>
      <c r="P108" s="119"/>
    </row>
    <row r="109" spans="1:8" s="83" customFormat="1" ht="12.75">
      <c r="A109" s="85" t="s">
        <v>619</v>
      </c>
      <c r="B109" s="85"/>
      <c r="C109" s="123" t="s">
        <v>234</v>
      </c>
      <c r="D109" s="1" t="s">
        <v>620</v>
      </c>
      <c r="E109" s="1"/>
      <c r="F109" s="332">
        <f>F110</f>
        <v>795</v>
      </c>
      <c r="H109" s="343"/>
    </row>
    <row r="110" spans="1:8" s="83" customFormat="1" ht="27.75" customHeight="1">
      <c r="A110" s="85" t="s">
        <v>179</v>
      </c>
      <c r="B110" s="88"/>
      <c r="C110" s="123" t="s">
        <v>234</v>
      </c>
      <c r="D110" s="1" t="s">
        <v>620</v>
      </c>
      <c r="E110" s="92">
        <v>240</v>
      </c>
      <c r="F110" s="332">
        <f>600+195</f>
        <v>795</v>
      </c>
      <c r="H110" s="343"/>
    </row>
    <row r="111" spans="1:16" s="149" customFormat="1" ht="15">
      <c r="A111" s="309" t="s">
        <v>365</v>
      </c>
      <c r="B111" s="309"/>
      <c r="C111" s="148" t="s">
        <v>290</v>
      </c>
      <c r="D111" s="146"/>
      <c r="E111" s="146"/>
      <c r="F111" s="447">
        <f>F112+F141+F168</f>
        <v>28198.755400000002</v>
      </c>
      <c r="H111" s="350"/>
      <c r="P111" s="158"/>
    </row>
    <row r="112" spans="1:8" s="158" customFormat="1" ht="15">
      <c r="A112" s="309" t="s">
        <v>227</v>
      </c>
      <c r="B112" s="309"/>
      <c r="C112" s="148" t="s">
        <v>226</v>
      </c>
      <c r="D112" s="146"/>
      <c r="E112" s="146"/>
      <c r="F112" s="447">
        <f>F113+F121+F125</f>
        <v>5509.9918</v>
      </c>
      <c r="H112" s="342"/>
    </row>
    <row r="113" spans="1:8" s="83" customFormat="1" ht="25.5">
      <c r="A113" s="77" t="s">
        <v>367</v>
      </c>
      <c r="B113" s="77"/>
      <c r="C113" s="122" t="s">
        <v>226</v>
      </c>
      <c r="D113" s="96" t="s">
        <v>202</v>
      </c>
      <c r="E113" s="96"/>
      <c r="F113" s="331">
        <f>F114</f>
        <v>2069</v>
      </c>
      <c r="H113" s="343"/>
    </row>
    <row r="114" spans="1:8" s="73" customFormat="1" ht="12.75">
      <c r="A114" s="79" t="s">
        <v>287</v>
      </c>
      <c r="B114" s="79"/>
      <c r="C114" s="122" t="s">
        <v>226</v>
      </c>
      <c r="D114" s="75" t="s">
        <v>283</v>
      </c>
      <c r="E114" s="75"/>
      <c r="F114" s="446">
        <f>F115+F117+F119</f>
        <v>2069</v>
      </c>
      <c r="H114" s="341"/>
    </row>
    <row r="115" spans="1:6" ht="38.25">
      <c r="A115" s="144" t="s">
        <v>152</v>
      </c>
      <c r="B115" s="144"/>
      <c r="C115" s="123" t="s">
        <v>226</v>
      </c>
      <c r="D115" s="99" t="s">
        <v>630</v>
      </c>
      <c r="E115" s="110"/>
      <c r="F115" s="333">
        <f>F116</f>
        <v>769</v>
      </c>
    </row>
    <row r="116" spans="1:6" ht="27" customHeight="1">
      <c r="A116" s="85" t="s">
        <v>179</v>
      </c>
      <c r="B116" s="55"/>
      <c r="C116" s="123" t="s">
        <v>226</v>
      </c>
      <c r="D116" s="99" t="s">
        <v>630</v>
      </c>
      <c r="E116" s="92">
        <v>240</v>
      </c>
      <c r="F116" s="333">
        <f>(900+350)/2+144</f>
        <v>769</v>
      </c>
    </row>
    <row r="117" spans="1:6" ht="38.25">
      <c r="A117" s="55" t="s">
        <v>156</v>
      </c>
      <c r="B117" s="55"/>
      <c r="C117" s="123" t="s">
        <v>226</v>
      </c>
      <c r="D117" s="99" t="s">
        <v>636</v>
      </c>
      <c r="E117" s="289"/>
      <c r="F117" s="333">
        <f>F118</f>
        <v>1300</v>
      </c>
    </row>
    <row r="118" spans="1:16" s="83" customFormat="1" ht="27.75" customHeight="1">
      <c r="A118" s="85" t="s">
        <v>179</v>
      </c>
      <c r="B118" s="88"/>
      <c r="C118" s="123" t="s">
        <v>226</v>
      </c>
      <c r="D118" s="99" t="s">
        <v>636</v>
      </c>
      <c r="E118" s="92">
        <v>240</v>
      </c>
      <c r="F118" s="332">
        <f>5100/2-550-500-200</f>
        <v>1300</v>
      </c>
      <c r="H118" s="343"/>
      <c r="P118" s="83">
        <v>-550</v>
      </c>
    </row>
    <row r="119" spans="1:6" ht="39" hidden="1">
      <c r="A119" s="55" t="s">
        <v>61</v>
      </c>
      <c r="B119" s="88"/>
      <c r="C119" s="123" t="s">
        <v>226</v>
      </c>
      <c r="D119" s="99" t="s">
        <v>59</v>
      </c>
      <c r="E119" s="289"/>
      <c r="F119" s="333">
        <f>F120</f>
        <v>0</v>
      </c>
    </row>
    <row r="120" spans="1:8" s="83" customFormat="1" ht="25.5" hidden="1">
      <c r="A120" s="55" t="s">
        <v>229</v>
      </c>
      <c r="B120" s="88"/>
      <c r="C120" s="123" t="s">
        <v>226</v>
      </c>
      <c r="D120" s="99" t="s">
        <v>59</v>
      </c>
      <c r="E120" s="1" t="s">
        <v>228</v>
      </c>
      <c r="F120" s="332"/>
      <c r="H120" s="343"/>
    </row>
    <row r="121" spans="1:16" s="116" customFormat="1" ht="51">
      <c r="A121" s="77" t="s">
        <v>631</v>
      </c>
      <c r="B121" s="77"/>
      <c r="C121" s="74" t="s">
        <v>226</v>
      </c>
      <c r="D121" s="75" t="s">
        <v>272</v>
      </c>
      <c r="E121" s="75"/>
      <c r="F121" s="446">
        <f>F122</f>
        <v>1100</v>
      </c>
      <c r="H121" s="348"/>
      <c r="P121" s="72"/>
    </row>
    <row r="122" spans="1:16" s="125" customFormat="1" ht="63.75">
      <c r="A122" s="165" t="s">
        <v>632</v>
      </c>
      <c r="B122" s="165"/>
      <c r="C122" s="74" t="s">
        <v>226</v>
      </c>
      <c r="D122" s="75" t="s">
        <v>633</v>
      </c>
      <c r="E122" s="75"/>
      <c r="F122" s="446">
        <f>F123</f>
        <v>1100</v>
      </c>
      <c r="H122" s="353"/>
      <c r="P122" s="73"/>
    </row>
    <row r="123" spans="1:16" s="125" customFormat="1" ht="76.5">
      <c r="A123" s="84" t="s">
        <v>60</v>
      </c>
      <c r="B123" s="84"/>
      <c r="C123" s="123" t="s">
        <v>226</v>
      </c>
      <c r="D123" s="290" t="s">
        <v>634</v>
      </c>
      <c r="E123" s="1"/>
      <c r="F123" s="332">
        <f>F124</f>
        <v>1100</v>
      </c>
      <c r="H123" s="353"/>
      <c r="P123" s="73"/>
    </row>
    <row r="124" spans="1:16" s="124" customFormat="1" ht="15.75" customHeight="1">
      <c r="A124" s="468" t="s">
        <v>183</v>
      </c>
      <c r="B124" s="55"/>
      <c r="C124" s="123" t="s">
        <v>226</v>
      </c>
      <c r="D124" s="290" t="s">
        <v>634</v>
      </c>
      <c r="E124" s="100">
        <v>850</v>
      </c>
      <c r="F124" s="333">
        <v>1100</v>
      </c>
      <c r="H124" s="354"/>
      <c r="P124" s="441"/>
    </row>
    <row r="125" spans="1:16" s="120" customFormat="1" ht="51">
      <c r="A125" s="103" t="s">
        <v>624</v>
      </c>
      <c r="B125" s="74"/>
      <c r="C125" s="122" t="s">
        <v>226</v>
      </c>
      <c r="D125" s="104" t="s">
        <v>203</v>
      </c>
      <c r="E125" s="106"/>
      <c r="F125" s="334">
        <f>F126+F136</f>
        <v>2340.9918</v>
      </c>
      <c r="H125" s="347"/>
      <c r="P125" s="83"/>
    </row>
    <row r="126" spans="1:16" s="116" customFormat="1" ht="102">
      <c r="A126" s="103" t="s">
        <v>626</v>
      </c>
      <c r="B126" s="82"/>
      <c r="C126" s="122" t="s">
        <v>226</v>
      </c>
      <c r="D126" s="107" t="s">
        <v>625</v>
      </c>
      <c r="E126" s="109"/>
      <c r="F126" s="334">
        <f>F127+F129+F134</f>
        <v>2340.9918</v>
      </c>
      <c r="H126" s="348"/>
      <c r="P126" s="72"/>
    </row>
    <row r="127" spans="1:16" s="116" customFormat="1" ht="117" hidden="1">
      <c r="A127" s="108" t="s">
        <v>628</v>
      </c>
      <c r="B127" s="82"/>
      <c r="C127" s="123" t="s">
        <v>226</v>
      </c>
      <c r="D127" s="99" t="s">
        <v>68</v>
      </c>
      <c r="E127" s="109"/>
      <c r="F127" s="334">
        <f>F128</f>
        <v>0</v>
      </c>
      <c r="H127" s="348"/>
      <c r="P127" s="72"/>
    </row>
    <row r="128" spans="1:9" ht="25.5" hidden="1">
      <c r="A128" s="55" t="s">
        <v>93</v>
      </c>
      <c r="B128" s="82"/>
      <c r="C128" s="123" t="s">
        <v>226</v>
      </c>
      <c r="D128" s="99" t="s">
        <v>68</v>
      </c>
      <c r="E128" s="100">
        <v>414</v>
      </c>
      <c r="F128" s="333"/>
      <c r="H128" s="338">
        <f>10163924.56+9469232.87</f>
        <v>19633157.43</v>
      </c>
      <c r="I128" s="338">
        <v>13420588</v>
      </c>
    </row>
    <row r="129" spans="1:6" ht="117" hidden="1">
      <c r="A129" s="316" t="s">
        <v>71</v>
      </c>
      <c r="B129" s="103"/>
      <c r="C129" s="317" t="s">
        <v>226</v>
      </c>
      <c r="D129" s="318" t="s">
        <v>627</v>
      </c>
      <c r="E129" s="319"/>
      <c r="F129" s="452">
        <f>F130+F132</f>
        <v>0</v>
      </c>
    </row>
    <row r="130" spans="1:6" ht="117" hidden="1">
      <c r="A130" s="108" t="s">
        <v>69</v>
      </c>
      <c r="B130" s="103"/>
      <c r="C130" s="123" t="s">
        <v>226</v>
      </c>
      <c r="D130" s="99" t="s">
        <v>627</v>
      </c>
      <c r="E130" s="110"/>
      <c r="F130" s="333">
        <f>F131</f>
        <v>0</v>
      </c>
    </row>
    <row r="131" spans="1:9" ht="25.5" hidden="1">
      <c r="A131" s="55" t="s">
        <v>93</v>
      </c>
      <c r="B131" s="108"/>
      <c r="C131" s="123" t="s">
        <v>226</v>
      </c>
      <c r="D131" s="99" t="s">
        <v>627</v>
      </c>
      <c r="E131" s="100">
        <v>414</v>
      </c>
      <c r="F131" s="333"/>
      <c r="H131" s="338">
        <f>7665569.42+12600426.58</f>
        <v>20265996</v>
      </c>
      <c r="I131" s="338">
        <v>11297761.2</v>
      </c>
    </row>
    <row r="132" spans="1:10" ht="117" hidden="1">
      <c r="A132" s="108" t="s">
        <v>70</v>
      </c>
      <c r="B132" s="55"/>
      <c r="C132" s="123" t="s">
        <v>226</v>
      </c>
      <c r="D132" s="99" t="s">
        <v>627</v>
      </c>
      <c r="E132" s="110"/>
      <c r="F132" s="333">
        <f>F133</f>
        <v>0</v>
      </c>
      <c r="J132" s="358">
        <f>8162.65-947.175+41664.99</f>
        <v>48880.465</v>
      </c>
    </row>
    <row r="133" spans="1:9" ht="25.5" hidden="1">
      <c r="A133" s="55" t="s">
        <v>93</v>
      </c>
      <c r="B133" s="108"/>
      <c r="C133" s="123" t="s">
        <v>226</v>
      </c>
      <c r="D133" s="99" t="s">
        <v>627</v>
      </c>
      <c r="E133" s="100">
        <v>414</v>
      </c>
      <c r="F133" s="333"/>
      <c r="H133" s="338">
        <f>18900639.86</f>
        <v>18900639.86</v>
      </c>
      <c r="I133" s="338">
        <v>16946641.8</v>
      </c>
    </row>
    <row r="134" spans="1:16" s="120" customFormat="1" ht="127.5">
      <c r="A134" s="108" t="s">
        <v>629</v>
      </c>
      <c r="B134" s="108"/>
      <c r="C134" s="123" t="s">
        <v>226</v>
      </c>
      <c r="D134" s="99" t="s">
        <v>23</v>
      </c>
      <c r="E134" s="110"/>
      <c r="F134" s="333">
        <f>F135</f>
        <v>2340.9918</v>
      </c>
      <c r="H134" s="347">
        <f>(F135+F133-18900.63986)*1000</f>
        <v>-16559648.059999999</v>
      </c>
      <c r="P134" s="83"/>
    </row>
    <row r="135" spans="1:16" s="116" customFormat="1" ht="14.25" customHeight="1">
      <c r="A135" s="55" t="s">
        <v>184</v>
      </c>
      <c r="B135" s="55"/>
      <c r="C135" s="123" t="s">
        <v>226</v>
      </c>
      <c r="D135" s="99" t="s">
        <v>23</v>
      </c>
      <c r="E135" s="100">
        <v>410</v>
      </c>
      <c r="F135" s="333">
        <v>2340.9918</v>
      </c>
      <c r="H135" s="348"/>
      <c r="I135" s="356">
        <f>H134+H133+H131+H128</f>
        <v>42240145.230000004</v>
      </c>
      <c r="P135" s="72"/>
    </row>
    <row r="136" spans="1:16" s="116" customFormat="1" ht="64.5" hidden="1">
      <c r="A136" s="103" t="s">
        <v>95</v>
      </c>
      <c r="B136" s="55"/>
      <c r="C136" s="122" t="s">
        <v>226</v>
      </c>
      <c r="D136" s="107" t="s">
        <v>96</v>
      </c>
      <c r="E136" s="109"/>
      <c r="F136" s="334">
        <f>F137+F139</f>
        <v>0</v>
      </c>
      <c r="P136" s="72"/>
    </row>
    <row r="137" spans="1:16" s="116" customFormat="1" ht="90.75" hidden="1">
      <c r="A137" s="108" t="s">
        <v>106</v>
      </c>
      <c r="B137" s="55"/>
      <c r="C137" s="123" t="s">
        <v>226</v>
      </c>
      <c r="D137" s="99" t="s">
        <v>97</v>
      </c>
      <c r="E137" s="109"/>
      <c r="F137" s="334">
        <f>F138</f>
        <v>0</v>
      </c>
      <c r="P137" s="72"/>
    </row>
    <row r="138" spans="1:8" ht="25.5" hidden="1">
      <c r="A138" s="55" t="s">
        <v>229</v>
      </c>
      <c r="B138" s="108"/>
      <c r="C138" s="123" t="s">
        <v>226</v>
      </c>
      <c r="D138" s="99" t="s">
        <v>97</v>
      </c>
      <c r="E138" s="100">
        <v>414</v>
      </c>
      <c r="F138" s="333">
        <v>0</v>
      </c>
      <c r="H138" s="72"/>
    </row>
    <row r="139" spans="1:16" s="116" customFormat="1" ht="39" hidden="1">
      <c r="A139" s="108" t="s">
        <v>124</v>
      </c>
      <c r="B139" s="55"/>
      <c r="C139" s="123" t="s">
        <v>226</v>
      </c>
      <c r="D139" s="99" t="s">
        <v>123</v>
      </c>
      <c r="E139" s="109"/>
      <c r="F139" s="334">
        <f>F140</f>
        <v>0</v>
      </c>
      <c r="P139" s="72"/>
    </row>
    <row r="140" spans="1:8" ht="25.5" hidden="1">
      <c r="A140" s="55" t="s">
        <v>229</v>
      </c>
      <c r="B140" s="55"/>
      <c r="C140" s="123" t="s">
        <v>226</v>
      </c>
      <c r="D140" s="99" t="s">
        <v>123</v>
      </c>
      <c r="E140" s="100">
        <v>414</v>
      </c>
      <c r="F140" s="333">
        <v>0</v>
      </c>
      <c r="H140" s="72"/>
    </row>
    <row r="141" spans="1:9" s="159" customFormat="1" ht="15">
      <c r="A141" s="309" t="s">
        <v>275</v>
      </c>
      <c r="B141" s="55"/>
      <c r="C141" s="148" t="s">
        <v>274</v>
      </c>
      <c r="D141" s="146"/>
      <c r="E141" s="146"/>
      <c r="F141" s="447">
        <f>F142+F152</f>
        <v>7153.5936</v>
      </c>
      <c r="H141" s="355"/>
      <c r="I141" s="357">
        <f>I135-F125*1000</f>
        <v>39899153.43000001</v>
      </c>
    </row>
    <row r="142" spans="1:6" ht="25.5">
      <c r="A142" s="77" t="s">
        <v>367</v>
      </c>
      <c r="B142" s="55"/>
      <c r="C142" s="122" t="s">
        <v>274</v>
      </c>
      <c r="D142" s="96" t="s">
        <v>202</v>
      </c>
      <c r="E142" s="96"/>
      <c r="F142" s="331">
        <f>F143</f>
        <v>1818.5936</v>
      </c>
    </row>
    <row r="143" spans="1:6" ht="14.25">
      <c r="A143" s="79" t="s">
        <v>287</v>
      </c>
      <c r="B143" s="309"/>
      <c r="C143" s="122" t="s">
        <v>274</v>
      </c>
      <c r="D143" s="75" t="s">
        <v>283</v>
      </c>
      <c r="E143" s="75"/>
      <c r="F143" s="446">
        <f>F146+F148+F150+F144</f>
        <v>1818.5936</v>
      </c>
    </row>
    <row r="144" spans="1:6" ht="38.25">
      <c r="A144" s="144" t="s">
        <v>152</v>
      </c>
      <c r="B144" s="77"/>
      <c r="C144" s="123" t="s">
        <v>274</v>
      </c>
      <c r="D144" s="99" t="s">
        <v>630</v>
      </c>
      <c r="E144" s="110"/>
      <c r="F144" s="333">
        <f>F145</f>
        <v>795</v>
      </c>
    </row>
    <row r="145" spans="1:6" ht="31.5" customHeight="1">
      <c r="A145" s="85" t="s">
        <v>179</v>
      </c>
      <c r="B145" s="79"/>
      <c r="C145" s="123" t="s">
        <v>274</v>
      </c>
      <c r="D145" s="99" t="s">
        <v>630</v>
      </c>
      <c r="E145" s="92">
        <v>240</v>
      </c>
      <c r="F145" s="333">
        <f>300+495</f>
        <v>795</v>
      </c>
    </row>
    <row r="146" spans="1:9" ht="25.5">
      <c r="A146" s="55" t="s">
        <v>637</v>
      </c>
      <c r="B146" s="55"/>
      <c r="C146" s="123" t="s">
        <v>274</v>
      </c>
      <c r="D146" s="99" t="s">
        <v>477</v>
      </c>
      <c r="E146" s="100"/>
      <c r="F146" s="333">
        <f>F147</f>
        <v>730</v>
      </c>
      <c r="I146" s="260">
        <f>F135</f>
        <v>2340.9918</v>
      </c>
    </row>
    <row r="147" spans="1:16" ht="38.25">
      <c r="A147" s="85" t="s">
        <v>236</v>
      </c>
      <c r="B147" s="85"/>
      <c r="C147" s="123" t="s">
        <v>274</v>
      </c>
      <c r="D147" s="99" t="s">
        <v>477</v>
      </c>
      <c r="E147" s="100">
        <v>810</v>
      </c>
      <c r="F147" s="333">
        <f>500+230</f>
        <v>730</v>
      </c>
      <c r="P147" s="72" t="s">
        <v>154</v>
      </c>
    </row>
    <row r="148" spans="1:16" s="124" customFormat="1" ht="25.5">
      <c r="A148" s="403" t="s">
        <v>130</v>
      </c>
      <c r="B148" s="77"/>
      <c r="C148" s="82" t="s">
        <v>274</v>
      </c>
      <c r="D148" s="1" t="s">
        <v>129</v>
      </c>
      <c r="E148" s="289"/>
      <c r="F148" s="333">
        <f>F149</f>
        <v>293.5936</v>
      </c>
      <c r="P148" s="441"/>
    </row>
    <row r="149" spans="1:16" s="124" customFormat="1" ht="29.25" customHeight="1">
      <c r="A149" s="85" t="s">
        <v>179</v>
      </c>
      <c r="B149" s="79"/>
      <c r="C149" s="82" t="s">
        <v>274</v>
      </c>
      <c r="D149" s="1" t="s">
        <v>129</v>
      </c>
      <c r="E149" s="92">
        <v>240</v>
      </c>
      <c r="F149" s="333">
        <v>293.5936</v>
      </c>
      <c r="P149" s="441" t="s">
        <v>155</v>
      </c>
    </row>
    <row r="150" spans="1:16" s="124" customFormat="1" ht="25.5" hidden="1">
      <c r="A150" s="403" t="s">
        <v>127</v>
      </c>
      <c r="B150" s="81"/>
      <c r="C150" s="82" t="s">
        <v>274</v>
      </c>
      <c r="D150" s="1" t="s">
        <v>128</v>
      </c>
      <c r="E150" s="289"/>
      <c r="F150" s="333">
        <f>F151</f>
        <v>0</v>
      </c>
      <c r="P150" s="441"/>
    </row>
    <row r="151" spans="1:16" s="124" customFormat="1" ht="25.5" hidden="1">
      <c r="A151" s="88" t="s">
        <v>240</v>
      </c>
      <c r="B151" s="88"/>
      <c r="C151" s="82" t="s">
        <v>274</v>
      </c>
      <c r="D151" s="1" t="s">
        <v>128</v>
      </c>
      <c r="E151" s="289">
        <v>244</v>
      </c>
      <c r="F151" s="333"/>
      <c r="P151" s="441"/>
    </row>
    <row r="152" spans="1:16" s="116" customFormat="1" ht="51">
      <c r="A152" s="77" t="s">
        <v>631</v>
      </c>
      <c r="B152" s="79"/>
      <c r="C152" s="74" t="s">
        <v>274</v>
      </c>
      <c r="D152" s="75" t="s">
        <v>272</v>
      </c>
      <c r="E152" s="75"/>
      <c r="F152" s="446">
        <f>F153+F156+F164</f>
        <v>5335</v>
      </c>
      <c r="H152" s="348"/>
      <c r="P152" s="72"/>
    </row>
    <row r="153" spans="1:16" s="116" customFormat="1" ht="89.25">
      <c r="A153" s="79" t="s">
        <v>638</v>
      </c>
      <c r="B153" s="84"/>
      <c r="C153" s="74" t="s">
        <v>274</v>
      </c>
      <c r="D153" s="75" t="s">
        <v>276</v>
      </c>
      <c r="E153" s="75"/>
      <c r="F153" s="446">
        <f>F154</f>
        <v>1675</v>
      </c>
      <c r="H153" s="348"/>
      <c r="P153" s="72"/>
    </row>
    <row r="154" spans="1:6" ht="102">
      <c r="A154" s="81" t="s">
        <v>639</v>
      </c>
      <c r="B154" s="82"/>
      <c r="C154" s="82" t="s">
        <v>274</v>
      </c>
      <c r="D154" s="1" t="s">
        <v>640</v>
      </c>
      <c r="E154" s="1"/>
      <c r="F154" s="332">
        <f>F155</f>
        <v>1675</v>
      </c>
    </row>
    <row r="155" spans="1:8" s="73" customFormat="1" ht="29.25" customHeight="1">
      <c r="A155" s="85" t="s">
        <v>179</v>
      </c>
      <c r="B155" s="88"/>
      <c r="C155" s="82" t="s">
        <v>274</v>
      </c>
      <c r="D155" s="1" t="s">
        <v>640</v>
      </c>
      <c r="E155" s="92">
        <v>240</v>
      </c>
      <c r="F155" s="332">
        <f>3350/2</f>
        <v>1675</v>
      </c>
      <c r="H155" s="341"/>
    </row>
    <row r="156" spans="1:16" s="125" customFormat="1" ht="89.25">
      <c r="A156" s="79" t="s">
        <v>0</v>
      </c>
      <c r="B156" s="88"/>
      <c r="C156" s="74" t="s">
        <v>274</v>
      </c>
      <c r="D156" s="75" t="s">
        <v>1</v>
      </c>
      <c r="E156" s="75"/>
      <c r="F156" s="446">
        <f>F157+F162+F160</f>
        <v>2160</v>
      </c>
      <c r="H156" s="353"/>
      <c r="P156" s="73"/>
    </row>
    <row r="157" spans="1:16" s="125" customFormat="1" ht="102">
      <c r="A157" s="84" t="s">
        <v>145</v>
      </c>
      <c r="B157" s="88"/>
      <c r="C157" s="82" t="s">
        <v>274</v>
      </c>
      <c r="D157" s="1" t="s">
        <v>2</v>
      </c>
      <c r="E157" s="1"/>
      <c r="F157" s="332">
        <f>F158+F159</f>
        <v>1690</v>
      </c>
      <c r="H157" s="353"/>
      <c r="P157" s="73"/>
    </row>
    <row r="158" spans="1:16" s="124" customFormat="1" ht="25.5" hidden="1">
      <c r="A158" s="85" t="s">
        <v>236</v>
      </c>
      <c r="B158" s="309"/>
      <c r="C158" s="82" t="s">
        <v>274</v>
      </c>
      <c r="D158" s="1" t="s">
        <v>2</v>
      </c>
      <c r="E158" s="100">
        <v>810</v>
      </c>
      <c r="F158" s="333"/>
      <c r="P158" s="441"/>
    </row>
    <row r="159" spans="1:6" ht="31.5" customHeight="1">
      <c r="A159" s="85" t="s">
        <v>179</v>
      </c>
      <c r="B159" s="77"/>
      <c r="C159" s="82" t="s">
        <v>274</v>
      </c>
      <c r="D159" s="1" t="s">
        <v>2</v>
      </c>
      <c r="E159" s="92">
        <v>240</v>
      </c>
      <c r="F159" s="332">
        <v>1690</v>
      </c>
    </row>
    <row r="160" spans="1:6" ht="38.25" customHeight="1">
      <c r="A160" s="85" t="s">
        <v>195</v>
      </c>
      <c r="B160" s="79"/>
      <c r="C160" s="82" t="s">
        <v>274</v>
      </c>
      <c r="D160" s="1" t="s">
        <v>194</v>
      </c>
      <c r="E160" s="92"/>
      <c r="F160" s="332">
        <f>F161</f>
        <v>470</v>
      </c>
    </row>
    <row r="161" spans="1:6" ht="31.5" customHeight="1">
      <c r="A161" s="85" t="s">
        <v>179</v>
      </c>
      <c r="B161" s="102"/>
      <c r="C161" s="82" t="s">
        <v>274</v>
      </c>
      <c r="D161" s="1" t="s">
        <v>194</v>
      </c>
      <c r="E161" s="92">
        <v>240</v>
      </c>
      <c r="F161" s="332">
        <v>470</v>
      </c>
    </row>
    <row r="162" spans="1:16" s="125" customFormat="1" ht="90.75" hidden="1">
      <c r="A162" s="84" t="s">
        <v>144</v>
      </c>
      <c r="B162" s="88"/>
      <c r="C162" s="82" t="s">
        <v>274</v>
      </c>
      <c r="D162" s="1" t="s">
        <v>104</v>
      </c>
      <c r="E162" s="1"/>
      <c r="F162" s="332">
        <f>F163</f>
        <v>0</v>
      </c>
      <c r="P162" s="73"/>
    </row>
    <row r="163" spans="1:16" s="124" customFormat="1" ht="25.5" hidden="1">
      <c r="A163" s="85" t="s">
        <v>236</v>
      </c>
      <c r="B163" s="88"/>
      <c r="C163" s="82" t="s">
        <v>274</v>
      </c>
      <c r="D163" s="1" t="s">
        <v>104</v>
      </c>
      <c r="E163" s="100">
        <v>810</v>
      </c>
      <c r="F163" s="333"/>
      <c r="P163" s="441"/>
    </row>
    <row r="164" spans="1:16" s="125" customFormat="1" ht="76.5">
      <c r="A164" s="165" t="s">
        <v>39</v>
      </c>
      <c r="B164" s="88"/>
      <c r="C164" s="74" t="s">
        <v>274</v>
      </c>
      <c r="D164" s="75" t="s">
        <v>37</v>
      </c>
      <c r="E164" s="75"/>
      <c r="F164" s="446">
        <f>F165</f>
        <v>1500</v>
      </c>
      <c r="H164" s="353"/>
      <c r="P164" s="73"/>
    </row>
    <row r="165" spans="1:16" s="125" customFormat="1" ht="89.25">
      <c r="A165" s="84" t="s">
        <v>38</v>
      </c>
      <c r="B165" s="88"/>
      <c r="C165" s="123" t="s">
        <v>274</v>
      </c>
      <c r="D165" s="290" t="s">
        <v>36</v>
      </c>
      <c r="E165" s="1"/>
      <c r="F165" s="332">
        <f>F166+F167</f>
        <v>1500</v>
      </c>
      <c r="H165" s="353"/>
      <c r="P165" s="73"/>
    </row>
    <row r="166" spans="1:16" s="124" customFormat="1" ht="25.5">
      <c r="A166" s="88" t="s">
        <v>240</v>
      </c>
      <c r="B166" s="102"/>
      <c r="C166" s="123" t="s">
        <v>274</v>
      </c>
      <c r="D166" s="290" t="s">
        <v>36</v>
      </c>
      <c r="E166" s="92">
        <v>240</v>
      </c>
      <c r="F166" s="333">
        <f>1200-500</f>
        <v>700</v>
      </c>
      <c r="H166" s="354"/>
      <c r="P166" s="441"/>
    </row>
    <row r="167" spans="1:16" s="124" customFormat="1" ht="12.75">
      <c r="A167" s="88" t="s">
        <v>185</v>
      </c>
      <c r="B167" s="88"/>
      <c r="C167" s="123" t="s">
        <v>274</v>
      </c>
      <c r="D167" s="290" t="s">
        <v>36</v>
      </c>
      <c r="E167" s="100">
        <v>410</v>
      </c>
      <c r="F167" s="333">
        <f>1000-200</f>
        <v>800</v>
      </c>
      <c r="P167" s="441"/>
    </row>
    <row r="168" spans="1:16" s="160" customFormat="1" ht="15">
      <c r="A168" s="157" t="s">
        <v>356</v>
      </c>
      <c r="B168" s="55"/>
      <c r="C168" s="148" t="s">
        <v>357</v>
      </c>
      <c r="D168" s="146"/>
      <c r="E168" s="146"/>
      <c r="F168" s="331">
        <f>F169+F185+F198</f>
        <v>15535.170000000002</v>
      </c>
      <c r="P168" s="442"/>
    </row>
    <row r="169" spans="1:6" ht="12.75">
      <c r="A169" s="79" t="s">
        <v>287</v>
      </c>
      <c r="B169" s="88"/>
      <c r="C169" s="122" t="s">
        <v>357</v>
      </c>
      <c r="D169" s="75" t="s">
        <v>283</v>
      </c>
      <c r="E169" s="75"/>
      <c r="F169" s="446">
        <f>F170+F175+F177+F179+F183+F181</f>
        <v>11310.830000000002</v>
      </c>
    </row>
    <row r="170" spans="1:8" s="73" customFormat="1" ht="38.25">
      <c r="A170" s="102" t="s">
        <v>370</v>
      </c>
      <c r="B170" s="55"/>
      <c r="C170" s="93" t="s">
        <v>357</v>
      </c>
      <c r="D170" s="92" t="s">
        <v>284</v>
      </c>
      <c r="E170" s="92"/>
      <c r="F170" s="449">
        <f>F171+F172+F173+F174</f>
        <v>6935.830000000001</v>
      </c>
      <c r="H170" s="341"/>
    </row>
    <row r="171" spans="1:8" s="121" customFormat="1" ht="18.75" customHeight="1">
      <c r="A171" s="468" t="s">
        <v>182</v>
      </c>
      <c r="B171" s="88"/>
      <c r="C171" s="93" t="s">
        <v>357</v>
      </c>
      <c r="D171" s="92" t="s">
        <v>284</v>
      </c>
      <c r="E171" s="92">
        <v>110</v>
      </c>
      <c r="F171" s="449">
        <f>4950.8+1495.15</f>
        <v>6445.950000000001</v>
      </c>
      <c r="H171" s="349"/>
    </row>
    <row r="172" spans="1:16" s="80" customFormat="1" ht="25.5" hidden="1">
      <c r="A172" s="88" t="s">
        <v>372</v>
      </c>
      <c r="B172" s="88"/>
      <c r="C172" s="93" t="s">
        <v>357</v>
      </c>
      <c r="D172" s="92" t="s">
        <v>284</v>
      </c>
      <c r="E172" s="92">
        <v>112</v>
      </c>
      <c r="F172" s="449">
        <v>0</v>
      </c>
      <c r="H172" s="345"/>
      <c r="P172" s="119"/>
    </row>
    <row r="173" spans="1:8" s="83" customFormat="1" ht="31.5" customHeight="1">
      <c r="A173" s="85" t="s">
        <v>179</v>
      </c>
      <c r="B173" s="88"/>
      <c r="C173" s="93" t="s">
        <v>357</v>
      </c>
      <c r="D173" s="92" t="s">
        <v>284</v>
      </c>
      <c r="E173" s="92">
        <v>240</v>
      </c>
      <c r="F173" s="449">
        <f>4.1+263.38+112.4</f>
        <v>379.88</v>
      </c>
      <c r="H173" s="343"/>
    </row>
    <row r="174" spans="1:8" s="83" customFormat="1" ht="18.75" customHeight="1">
      <c r="A174" s="468" t="s">
        <v>183</v>
      </c>
      <c r="B174" s="103"/>
      <c r="C174" s="93" t="s">
        <v>357</v>
      </c>
      <c r="D174" s="92" t="s">
        <v>284</v>
      </c>
      <c r="E174" s="92">
        <v>850</v>
      </c>
      <c r="F174" s="449">
        <v>110</v>
      </c>
      <c r="H174" s="343"/>
    </row>
    <row r="175" spans="1:6" ht="25.5">
      <c r="A175" s="102" t="s">
        <v>4</v>
      </c>
      <c r="B175" s="103"/>
      <c r="C175" s="123" t="s">
        <v>357</v>
      </c>
      <c r="D175" s="99" t="s">
        <v>3</v>
      </c>
      <c r="E175" s="100"/>
      <c r="F175" s="333">
        <f>F176</f>
        <v>3800</v>
      </c>
    </row>
    <row r="176" spans="1:6" ht="29.25" customHeight="1">
      <c r="A176" s="85" t="s">
        <v>179</v>
      </c>
      <c r="B176" s="108"/>
      <c r="C176" s="123" t="s">
        <v>357</v>
      </c>
      <c r="D176" s="99" t="s">
        <v>3</v>
      </c>
      <c r="E176" s="92">
        <v>240</v>
      </c>
      <c r="F176" s="333">
        <f>3000+500+300</f>
        <v>3800</v>
      </c>
    </row>
    <row r="177" spans="1:16" s="124" customFormat="1" ht="38.25">
      <c r="A177" s="55" t="s">
        <v>5</v>
      </c>
      <c r="B177" s="88"/>
      <c r="C177" s="123" t="s">
        <v>357</v>
      </c>
      <c r="D177" s="99" t="s">
        <v>6</v>
      </c>
      <c r="E177" s="100"/>
      <c r="F177" s="333">
        <f>F178</f>
        <v>50</v>
      </c>
      <c r="H177" s="354"/>
      <c r="P177" s="441"/>
    </row>
    <row r="178" spans="1:8" s="119" customFormat="1" ht="28.5" customHeight="1">
      <c r="A178" s="85" t="s">
        <v>179</v>
      </c>
      <c r="B178" s="88"/>
      <c r="C178" s="123" t="s">
        <v>357</v>
      </c>
      <c r="D178" s="99" t="s">
        <v>6</v>
      </c>
      <c r="E178" s="92">
        <v>240</v>
      </c>
      <c r="F178" s="333">
        <v>50</v>
      </c>
      <c r="H178" s="352"/>
    </row>
    <row r="179" spans="1:8" s="83" customFormat="1" ht="38.25">
      <c r="A179" s="55" t="s">
        <v>7</v>
      </c>
      <c r="B179" s="88"/>
      <c r="C179" s="123" t="s">
        <v>357</v>
      </c>
      <c r="D179" s="99" t="s">
        <v>8</v>
      </c>
      <c r="E179" s="100"/>
      <c r="F179" s="333">
        <f>F180</f>
        <v>525</v>
      </c>
      <c r="H179" s="343"/>
    </row>
    <row r="180" spans="1:8" s="83" customFormat="1" ht="29.25" customHeight="1">
      <c r="A180" s="85" t="s">
        <v>179</v>
      </c>
      <c r="B180" s="88"/>
      <c r="C180" s="123" t="s">
        <v>357</v>
      </c>
      <c r="D180" s="99" t="s">
        <v>8</v>
      </c>
      <c r="E180" s="92">
        <v>240</v>
      </c>
      <c r="F180" s="333">
        <f>(800+250)/2</f>
        <v>525</v>
      </c>
      <c r="H180" s="343"/>
    </row>
    <row r="181" spans="1:6" s="83" customFormat="1" ht="39" hidden="1">
      <c r="A181" s="85" t="s">
        <v>148</v>
      </c>
      <c r="B181" s="88"/>
      <c r="C181" s="123" t="s">
        <v>357</v>
      </c>
      <c r="D181" s="99" t="s">
        <v>125</v>
      </c>
      <c r="E181" s="100"/>
      <c r="F181" s="333">
        <f>F182</f>
        <v>0</v>
      </c>
    </row>
    <row r="182" spans="1:6" s="83" customFormat="1" ht="25.5" hidden="1">
      <c r="A182" s="88" t="s">
        <v>240</v>
      </c>
      <c r="B182" s="103"/>
      <c r="C182" s="123" t="s">
        <v>357</v>
      </c>
      <c r="D182" s="99" t="s">
        <v>125</v>
      </c>
      <c r="E182" s="100">
        <v>244</v>
      </c>
      <c r="F182" s="333"/>
    </row>
    <row r="183" spans="1:6" s="83" customFormat="1" ht="12.75" hidden="1">
      <c r="A183" s="88" t="s">
        <v>78</v>
      </c>
      <c r="B183" s="108"/>
      <c r="C183" s="123" t="s">
        <v>357</v>
      </c>
      <c r="D183" s="99" t="s">
        <v>77</v>
      </c>
      <c r="E183" s="100"/>
      <c r="F183" s="333">
        <f>F184</f>
        <v>0</v>
      </c>
    </row>
    <row r="184" spans="1:6" s="83" customFormat="1" ht="25.5" hidden="1">
      <c r="A184" s="88" t="s">
        <v>240</v>
      </c>
      <c r="B184" s="88"/>
      <c r="C184" s="123" t="s">
        <v>357</v>
      </c>
      <c r="D184" s="99" t="s">
        <v>77</v>
      </c>
      <c r="E184" s="100">
        <v>244</v>
      </c>
      <c r="F184" s="333"/>
    </row>
    <row r="185" spans="1:16" s="120" customFormat="1" ht="25.5">
      <c r="A185" s="103" t="s">
        <v>9</v>
      </c>
      <c r="B185" s="108"/>
      <c r="C185" s="122" t="s">
        <v>357</v>
      </c>
      <c r="D185" s="107" t="s">
        <v>278</v>
      </c>
      <c r="E185" s="110"/>
      <c r="F185" s="334">
        <f>F186+F193</f>
        <v>3514.3399999999997</v>
      </c>
      <c r="H185" s="347"/>
      <c r="P185" s="83"/>
    </row>
    <row r="186" spans="1:16" s="116" customFormat="1" ht="51">
      <c r="A186" s="103" t="s">
        <v>11</v>
      </c>
      <c r="B186" s="88"/>
      <c r="C186" s="122" t="s">
        <v>357</v>
      </c>
      <c r="D186" s="107" t="s">
        <v>10</v>
      </c>
      <c r="E186" s="110"/>
      <c r="F186" s="334">
        <f>F187+F189+F191</f>
        <v>3211.3399999999997</v>
      </c>
      <c r="H186" s="348"/>
      <c r="P186" s="72"/>
    </row>
    <row r="187" spans="1:6" ht="63.75">
      <c r="A187" s="108" t="s">
        <v>49</v>
      </c>
      <c r="B187" s="145"/>
      <c r="C187" s="123" t="s">
        <v>357</v>
      </c>
      <c r="D187" s="99" t="s">
        <v>12</v>
      </c>
      <c r="E187" s="110"/>
      <c r="F187" s="333">
        <f>F188</f>
        <v>476.1</v>
      </c>
    </row>
    <row r="188" spans="1:6" ht="31.5" customHeight="1">
      <c r="A188" s="85" t="s">
        <v>179</v>
      </c>
      <c r="B188" s="145"/>
      <c r="C188" s="123" t="s">
        <v>357</v>
      </c>
      <c r="D188" s="99" t="s">
        <v>12</v>
      </c>
      <c r="E188" s="92">
        <v>240</v>
      </c>
      <c r="F188" s="333">
        <f>676.1-200</f>
        <v>476.1</v>
      </c>
    </row>
    <row r="189" spans="1:6" ht="41.25" customHeight="1">
      <c r="A189" s="88" t="s">
        <v>13</v>
      </c>
      <c r="B189" s="145"/>
      <c r="C189" s="123" t="s">
        <v>357</v>
      </c>
      <c r="D189" s="99" t="s">
        <v>14</v>
      </c>
      <c r="E189" s="110"/>
      <c r="F189" s="333">
        <f>F190</f>
        <v>370</v>
      </c>
    </row>
    <row r="190" spans="1:6" ht="27.75" customHeight="1">
      <c r="A190" s="85" t="s">
        <v>179</v>
      </c>
      <c r="B190" s="145"/>
      <c r="C190" s="123" t="s">
        <v>357</v>
      </c>
      <c r="D190" s="99" t="s">
        <v>14</v>
      </c>
      <c r="E190" s="92">
        <v>240</v>
      </c>
      <c r="F190" s="333">
        <v>370</v>
      </c>
    </row>
    <row r="191" spans="1:6" ht="63.75">
      <c r="A191" s="88" t="s">
        <v>15</v>
      </c>
      <c r="B191" s="145"/>
      <c r="C191" s="123" t="s">
        <v>357</v>
      </c>
      <c r="D191" s="99" t="s">
        <v>21</v>
      </c>
      <c r="E191" s="110"/>
      <c r="F191" s="333">
        <f>F192</f>
        <v>2365.24</v>
      </c>
    </row>
    <row r="192" spans="1:6" ht="24.75" customHeight="1">
      <c r="A192" s="85" t="s">
        <v>179</v>
      </c>
      <c r="B192" s="145"/>
      <c r="C192" s="123" t="s">
        <v>357</v>
      </c>
      <c r="D192" s="99" t="s">
        <v>21</v>
      </c>
      <c r="E192" s="92">
        <v>240</v>
      </c>
      <c r="F192" s="333">
        <f>920+723+1222.24-500</f>
        <v>2365.24</v>
      </c>
    </row>
    <row r="193" spans="1:16" s="116" customFormat="1" ht="51">
      <c r="A193" s="103" t="s">
        <v>16</v>
      </c>
      <c r="B193" s="79"/>
      <c r="C193" s="122" t="s">
        <v>357</v>
      </c>
      <c r="D193" s="107" t="s">
        <v>366</v>
      </c>
      <c r="E193" s="110"/>
      <c r="F193" s="334">
        <f>F194+F196</f>
        <v>303</v>
      </c>
      <c r="H193" s="348"/>
      <c r="P193" s="72"/>
    </row>
    <row r="194" spans="1:6" ht="63.75">
      <c r="A194" s="108" t="s">
        <v>113</v>
      </c>
      <c r="B194" s="85"/>
      <c r="C194" s="123" t="s">
        <v>357</v>
      </c>
      <c r="D194" s="99" t="s">
        <v>28</v>
      </c>
      <c r="E194" s="110"/>
      <c r="F194" s="333">
        <f>F195</f>
        <v>303</v>
      </c>
    </row>
    <row r="195" spans="1:6" ht="26.25" customHeight="1">
      <c r="A195" s="85" t="s">
        <v>179</v>
      </c>
      <c r="B195" s="85"/>
      <c r="C195" s="123" t="s">
        <v>357</v>
      </c>
      <c r="D195" s="99" t="s">
        <v>28</v>
      </c>
      <c r="E195" s="92">
        <v>240</v>
      </c>
      <c r="F195" s="333">
        <f>20+283</f>
        <v>303</v>
      </c>
    </row>
    <row r="196" spans="1:6" ht="51.75" hidden="1">
      <c r="A196" s="108" t="s">
        <v>50</v>
      </c>
      <c r="B196" s="85"/>
      <c r="C196" s="123" t="s">
        <v>357</v>
      </c>
      <c r="D196" s="99" t="s">
        <v>29</v>
      </c>
      <c r="E196" s="110"/>
      <c r="F196" s="333">
        <f>F197</f>
        <v>0</v>
      </c>
    </row>
    <row r="197" spans="1:6" ht="25.5" hidden="1">
      <c r="A197" s="88" t="s">
        <v>240</v>
      </c>
      <c r="B197" s="85"/>
      <c r="C197" s="123" t="s">
        <v>357</v>
      </c>
      <c r="D197" s="99" t="s">
        <v>29</v>
      </c>
      <c r="E197" s="100">
        <v>244</v>
      </c>
      <c r="F197" s="333"/>
    </row>
    <row r="198" spans="1:16" s="120" customFormat="1" ht="25.5">
      <c r="A198" s="103" t="s">
        <v>609</v>
      </c>
      <c r="B198" s="95"/>
      <c r="C198" s="122" t="s">
        <v>357</v>
      </c>
      <c r="D198" s="107" t="s">
        <v>611</v>
      </c>
      <c r="E198" s="110"/>
      <c r="F198" s="334">
        <f>F199</f>
        <v>710</v>
      </c>
      <c r="H198" s="347"/>
      <c r="P198" s="83"/>
    </row>
    <row r="199" spans="1:16" s="116" customFormat="1" ht="51">
      <c r="A199" s="103" t="s">
        <v>610</v>
      </c>
      <c r="B199" s="79"/>
      <c r="C199" s="104" t="s">
        <v>357</v>
      </c>
      <c r="D199" s="107" t="s">
        <v>612</v>
      </c>
      <c r="E199" s="109"/>
      <c r="F199" s="334">
        <f>F200</f>
        <v>710</v>
      </c>
      <c r="H199" s="348"/>
      <c r="P199" s="72"/>
    </row>
    <row r="200" spans="1:6" s="83" customFormat="1" ht="63.75">
      <c r="A200" s="98" t="s">
        <v>196</v>
      </c>
      <c r="B200" s="85"/>
      <c r="C200" s="123" t="s">
        <v>357</v>
      </c>
      <c r="D200" s="99" t="s">
        <v>177</v>
      </c>
      <c r="E200" s="100"/>
      <c r="F200" s="333">
        <f>F201</f>
        <v>710</v>
      </c>
    </row>
    <row r="201" spans="1:6" s="83" customFormat="1" ht="30" customHeight="1">
      <c r="A201" s="85" t="s">
        <v>179</v>
      </c>
      <c r="B201" s="89"/>
      <c r="C201" s="123" t="s">
        <v>357</v>
      </c>
      <c r="D201" s="99" t="s">
        <v>177</v>
      </c>
      <c r="E201" s="92">
        <v>240</v>
      </c>
      <c r="F201" s="333">
        <f>2020/2-300</f>
        <v>710</v>
      </c>
    </row>
    <row r="202" spans="1:8" s="159" customFormat="1" ht="15">
      <c r="A202" s="145" t="s">
        <v>304</v>
      </c>
      <c r="B202" s="103"/>
      <c r="C202" s="147" t="s">
        <v>301</v>
      </c>
      <c r="D202" s="146"/>
      <c r="E202" s="146"/>
      <c r="F202" s="447">
        <f>F203</f>
        <v>13775.1</v>
      </c>
      <c r="H202" s="355"/>
    </row>
    <row r="203" spans="1:16" s="156" customFormat="1" ht="15">
      <c r="A203" s="145" t="s">
        <v>220</v>
      </c>
      <c r="B203" s="108"/>
      <c r="C203" s="147" t="s">
        <v>219</v>
      </c>
      <c r="D203" s="146"/>
      <c r="E203" s="146"/>
      <c r="F203" s="447">
        <f>F213+F219+F222+F204</f>
        <v>13775.1</v>
      </c>
      <c r="H203" s="351"/>
      <c r="P203" s="159"/>
    </row>
    <row r="204" spans="1:8" ht="13.5" hidden="1">
      <c r="A204" s="145" t="s">
        <v>287</v>
      </c>
      <c r="B204" s="85"/>
      <c r="C204" s="147" t="s">
        <v>219</v>
      </c>
      <c r="D204" s="146" t="s">
        <v>283</v>
      </c>
      <c r="E204" s="146"/>
      <c r="F204" s="447">
        <f>F210+F205+F208</f>
        <v>0</v>
      </c>
      <c r="H204" s="72"/>
    </row>
    <row r="205" spans="1:6" s="83" customFormat="1" ht="25.5" hidden="1">
      <c r="A205" s="85" t="s">
        <v>122</v>
      </c>
      <c r="B205" s="85"/>
      <c r="C205" s="82" t="s">
        <v>219</v>
      </c>
      <c r="D205" s="1" t="s">
        <v>121</v>
      </c>
      <c r="E205" s="1"/>
      <c r="F205" s="332">
        <f>F206+F207</f>
        <v>0</v>
      </c>
    </row>
    <row r="206" spans="1:6" s="83" customFormat="1" ht="25.5" hidden="1">
      <c r="A206" s="85" t="s">
        <v>240</v>
      </c>
      <c r="B206" s="145"/>
      <c r="C206" s="82" t="s">
        <v>219</v>
      </c>
      <c r="D206" s="1" t="s">
        <v>121</v>
      </c>
      <c r="E206" s="1" t="s">
        <v>264</v>
      </c>
      <c r="F206" s="332"/>
    </row>
    <row r="207" spans="1:6" s="83" customFormat="1" ht="39" hidden="1">
      <c r="A207" s="89" t="s">
        <v>268</v>
      </c>
      <c r="B207" s="145"/>
      <c r="C207" s="82" t="s">
        <v>219</v>
      </c>
      <c r="D207" s="1" t="s">
        <v>121</v>
      </c>
      <c r="E207" s="1" t="s">
        <v>271</v>
      </c>
      <c r="F207" s="332"/>
    </row>
    <row r="208" spans="1:6" s="83" customFormat="1" ht="12.75" hidden="1">
      <c r="A208" s="85" t="s">
        <v>120</v>
      </c>
      <c r="B208" s="77"/>
      <c r="C208" s="82" t="s">
        <v>219</v>
      </c>
      <c r="D208" s="1" t="s">
        <v>119</v>
      </c>
      <c r="E208" s="1"/>
      <c r="F208" s="332">
        <f>F209</f>
        <v>0</v>
      </c>
    </row>
    <row r="209" spans="1:6" s="83" customFormat="1" ht="25.5" hidden="1">
      <c r="A209" s="85" t="s">
        <v>240</v>
      </c>
      <c r="B209" s="79"/>
      <c r="C209" s="82" t="s">
        <v>219</v>
      </c>
      <c r="D209" s="1" t="s">
        <v>119</v>
      </c>
      <c r="E209" s="1" t="s">
        <v>267</v>
      </c>
      <c r="F209" s="332"/>
    </row>
    <row r="210" spans="1:6" s="83" customFormat="1" ht="12.75" hidden="1">
      <c r="A210" s="85" t="s">
        <v>76</v>
      </c>
      <c r="B210" s="55"/>
      <c r="C210" s="82" t="s">
        <v>219</v>
      </c>
      <c r="D210" s="1" t="s">
        <v>75</v>
      </c>
      <c r="E210" s="1"/>
      <c r="F210" s="332">
        <f>F211</f>
        <v>0</v>
      </c>
    </row>
    <row r="211" spans="1:6" s="83" customFormat="1" ht="12.75" hidden="1">
      <c r="A211" s="85" t="s">
        <v>269</v>
      </c>
      <c r="B211" s="55"/>
      <c r="C211" s="82" t="s">
        <v>219</v>
      </c>
      <c r="D211" s="1" t="s">
        <v>75</v>
      </c>
      <c r="E211" s="1" t="s">
        <v>270</v>
      </c>
      <c r="F211" s="332"/>
    </row>
    <row r="212" spans="1:16" s="156" customFormat="1" ht="42.75">
      <c r="A212" s="145" t="s">
        <v>26</v>
      </c>
      <c r="B212" s="145"/>
      <c r="C212" s="147" t="s">
        <v>219</v>
      </c>
      <c r="D212" s="146" t="s">
        <v>205</v>
      </c>
      <c r="E212" s="146"/>
      <c r="F212" s="447">
        <f>F213+F222</f>
        <v>6058.5</v>
      </c>
      <c r="H212" s="351"/>
      <c r="P212" s="159"/>
    </row>
    <row r="213" spans="1:16" s="116" customFormat="1" ht="63.75">
      <c r="A213" s="79" t="s">
        <v>578</v>
      </c>
      <c r="B213" s="145"/>
      <c r="C213" s="74" t="s">
        <v>219</v>
      </c>
      <c r="D213" s="75" t="s">
        <v>213</v>
      </c>
      <c r="E213" s="75"/>
      <c r="F213" s="446">
        <f>F214</f>
        <v>3890.8999999999996</v>
      </c>
      <c r="H213" s="348"/>
      <c r="P213" s="72"/>
    </row>
    <row r="214" spans="1:6" ht="76.5">
      <c r="A214" s="85" t="s">
        <v>579</v>
      </c>
      <c r="B214" s="145"/>
      <c r="C214" s="82" t="s">
        <v>219</v>
      </c>
      <c r="D214" s="1" t="s">
        <v>223</v>
      </c>
      <c r="E214" s="1"/>
      <c r="F214" s="332">
        <f>F215+F216+F217+F218</f>
        <v>3890.8999999999996</v>
      </c>
    </row>
    <row r="215" spans="1:6" ht="19.5" customHeight="1">
      <c r="A215" s="469" t="s">
        <v>182</v>
      </c>
      <c r="B215" s="145"/>
      <c r="C215" s="82" t="s">
        <v>219</v>
      </c>
      <c r="D215" s="1" t="s">
        <v>223</v>
      </c>
      <c r="E215" s="1" t="s">
        <v>186</v>
      </c>
      <c r="F215" s="332">
        <f>2769.1+2.1</f>
        <v>2771.2</v>
      </c>
    </row>
    <row r="216" spans="1:6" ht="25.5" hidden="1">
      <c r="A216" s="85" t="s">
        <v>265</v>
      </c>
      <c r="B216" s="145"/>
      <c r="C216" s="82" t="s">
        <v>219</v>
      </c>
      <c r="D216" s="1" t="s">
        <v>223</v>
      </c>
      <c r="E216" s="1" t="s">
        <v>266</v>
      </c>
      <c r="F216" s="332">
        <v>0</v>
      </c>
    </row>
    <row r="217" spans="1:6" ht="25.5">
      <c r="A217" s="85" t="s">
        <v>179</v>
      </c>
      <c r="B217" s="77"/>
      <c r="C217" s="82" t="s">
        <v>219</v>
      </c>
      <c r="D217" s="1" t="s">
        <v>223</v>
      </c>
      <c r="E217" s="92">
        <v>240</v>
      </c>
      <c r="F217" s="332">
        <f>1478.7-360</f>
        <v>1118.7</v>
      </c>
    </row>
    <row r="218" spans="1:8" s="73" customFormat="1" ht="18.75" customHeight="1">
      <c r="A218" s="55" t="s">
        <v>183</v>
      </c>
      <c r="B218" s="79"/>
      <c r="C218" s="82" t="s">
        <v>219</v>
      </c>
      <c r="D218" s="1" t="s">
        <v>223</v>
      </c>
      <c r="E218" s="1" t="s">
        <v>187</v>
      </c>
      <c r="F218" s="332">
        <v>1</v>
      </c>
      <c r="H218" s="341"/>
    </row>
    <row r="219" spans="1:16" s="80" customFormat="1" ht="38.25">
      <c r="A219" s="79" t="s">
        <v>581</v>
      </c>
      <c r="B219" s="84"/>
      <c r="C219" s="74" t="s">
        <v>219</v>
      </c>
      <c r="D219" s="75" t="s">
        <v>214</v>
      </c>
      <c r="E219" s="75"/>
      <c r="F219" s="446">
        <f>F220</f>
        <v>7716.600000000001</v>
      </c>
      <c r="H219" s="345"/>
      <c r="P219" s="119"/>
    </row>
    <row r="220" spans="1:16" s="80" customFormat="1" ht="76.5">
      <c r="A220" s="85" t="s">
        <v>580</v>
      </c>
      <c r="B220" s="85"/>
      <c r="C220" s="82" t="s">
        <v>219</v>
      </c>
      <c r="D220" s="1" t="s">
        <v>224</v>
      </c>
      <c r="E220" s="1"/>
      <c r="F220" s="332">
        <f>F221</f>
        <v>7716.600000000001</v>
      </c>
      <c r="H220" s="345"/>
      <c r="P220" s="119"/>
    </row>
    <row r="221" spans="1:16" s="83" customFormat="1" ht="19.5" customHeight="1">
      <c r="A221" s="55" t="s">
        <v>188</v>
      </c>
      <c r="B221" s="145"/>
      <c r="C221" s="82" t="s">
        <v>219</v>
      </c>
      <c r="D221" s="1" t="s">
        <v>224</v>
      </c>
      <c r="E221" s="1" t="s">
        <v>189</v>
      </c>
      <c r="F221" s="332">
        <f>8217.2+106.7-260-19.8-9-1.2-4-57.6-90-13.5-8.2-80-24-40</f>
        <v>7716.600000000001</v>
      </c>
      <c r="H221" s="343"/>
      <c r="P221" s="83">
        <f>6500*1.1</f>
        <v>7150.000000000001</v>
      </c>
    </row>
    <row r="222" spans="1:8" s="73" customFormat="1" ht="51">
      <c r="A222" s="103" t="s">
        <v>582</v>
      </c>
      <c r="B222" s="145"/>
      <c r="C222" s="74" t="s">
        <v>219</v>
      </c>
      <c r="D222" s="107" t="s">
        <v>215</v>
      </c>
      <c r="E222" s="110"/>
      <c r="F222" s="334">
        <f>F223</f>
        <v>2167.6</v>
      </c>
      <c r="H222" s="341"/>
    </row>
    <row r="223" spans="1:8" s="73" customFormat="1" ht="63.75">
      <c r="A223" s="108" t="s">
        <v>583</v>
      </c>
      <c r="B223" s="77"/>
      <c r="C223" s="82" t="s">
        <v>219</v>
      </c>
      <c r="D223" s="107" t="s">
        <v>596</v>
      </c>
      <c r="E223" s="110"/>
      <c r="F223" s="333">
        <f>F224+F225</f>
        <v>2167.6</v>
      </c>
      <c r="H223" s="341"/>
    </row>
    <row r="224" spans="1:16" s="80" customFormat="1" ht="27.75" customHeight="1">
      <c r="A224" s="85" t="s">
        <v>179</v>
      </c>
      <c r="B224" s="79"/>
      <c r="C224" s="82" t="s">
        <v>219</v>
      </c>
      <c r="D224" s="1" t="s">
        <v>596</v>
      </c>
      <c r="E224" s="92">
        <v>240</v>
      </c>
      <c r="F224" s="332">
        <f>21.5+50+500+33.6+30+400</f>
        <v>1035.1</v>
      </c>
      <c r="H224" s="345"/>
      <c r="P224" s="119"/>
    </row>
    <row r="225" spans="1:8" s="83" customFormat="1" ht="15" customHeight="1">
      <c r="A225" s="55" t="s">
        <v>188</v>
      </c>
      <c r="B225" s="85"/>
      <c r="C225" s="82" t="s">
        <v>219</v>
      </c>
      <c r="D225" s="1" t="s">
        <v>596</v>
      </c>
      <c r="E225" s="1" t="s">
        <v>189</v>
      </c>
      <c r="F225" s="332">
        <f>991.5+66+50+25</f>
        <v>1132.5</v>
      </c>
      <c r="H225" s="343"/>
    </row>
    <row r="226" spans="1:8" s="167" customFormat="1" ht="15">
      <c r="A226" s="145" t="s">
        <v>293</v>
      </c>
      <c r="B226" s="85"/>
      <c r="C226" s="147" t="s">
        <v>294</v>
      </c>
      <c r="D226" s="146"/>
      <c r="E226" s="146"/>
      <c r="F226" s="447">
        <f>F227+F232</f>
        <v>1296.1</v>
      </c>
      <c r="H226" s="344"/>
    </row>
    <row r="227" spans="1:8" s="167" customFormat="1" ht="15">
      <c r="A227" s="145" t="s">
        <v>237</v>
      </c>
      <c r="B227" s="85"/>
      <c r="C227" s="147" t="s">
        <v>288</v>
      </c>
      <c r="D227" s="146"/>
      <c r="E227" s="146"/>
      <c r="F227" s="447">
        <f>F228</f>
        <v>296.1</v>
      </c>
      <c r="H227" s="344"/>
    </row>
    <row r="228" spans="1:16" s="125" customFormat="1" ht="25.5">
      <c r="A228" s="77" t="s">
        <v>588</v>
      </c>
      <c r="B228" s="85"/>
      <c r="C228" s="74" t="s">
        <v>288</v>
      </c>
      <c r="D228" s="75" t="s">
        <v>207</v>
      </c>
      <c r="E228" s="75"/>
      <c r="F228" s="446">
        <f>F229</f>
        <v>296.1</v>
      </c>
      <c r="H228" s="353"/>
      <c r="P228" s="73"/>
    </row>
    <row r="229" spans="1:16" s="125" customFormat="1" ht="51">
      <c r="A229" s="79" t="s">
        <v>589</v>
      </c>
      <c r="B229" s="85"/>
      <c r="C229" s="74" t="s">
        <v>288</v>
      </c>
      <c r="D229" s="75" t="s">
        <v>217</v>
      </c>
      <c r="E229" s="75"/>
      <c r="F229" s="446">
        <f>F230</f>
        <v>296.1</v>
      </c>
      <c r="H229" s="353"/>
      <c r="P229" s="73"/>
    </row>
    <row r="230" spans="1:8" s="83" customFormat="1" ht="63.75">
      <c r="A230" s="55" t="s">
        <v>590</v>
      </c>
      <c r="B230" s="85"/>
      <c r="C230" s="82" t="s">
        <v>288</v>
      </c>
      <c r="D230" s="1" t="s">
        <v>587</v>
      </c>
      <c r="E230" s="1"/>
      <c r="F230" s="332">
        <f>F231</f>
        <v>296.1</v>
      </c>
      <c r="H230" s="343"/>
    </row>
    <row r="231" spans="1:8" s="83" customFormat="1" ht="33" customHeight="1">
      <c r="A231" s="55" t="s">
        <v>190</v>
      </c>
      <c r="B231" s="85"/>
      <c r="C231" s="82" t="s">
        <v>288</v>
      </c>
      <c r="D231" s="1" t="s">
        <v>587</v>
      </c>
      <c r="E231" s="1" t="s">
        <v>191</v>
      </c>
      <c r="F231" s="332">
        <v>296.1</v>
      </c>
      <c r="H231" s="343"/>
    </row>
    <row r="232" spans="1:8" s="167" customFormat="1" ht="15">
      <c r="A232" s="145" t="s">
        <v>280</v>
      </c>
      <c r="B232" s="85"/>
      <c r="C232" s="147" t="s">
        <v>279</v>
      </c>
      <c r="D232" s="146"/>
      <c r="E232" s="146"/>
      <c r="F232" s="447">
        <f>F237+F233</f>
        <v>1000</v>
      </c>
      <c r="H232" s="344"/>
    </row>
    <row r="233" spans="1:6" ht="12.75" hidden="1">
      <c r="A233" s="77" t="s">
        <v>367</v>
      </c>
      <c r="B233" s="77"/>
      <c r="C233" s="122" t="s">
        <v>279</v>
      </c>
      <c r="D233" s="96" t="s">
        <v>202</v>
      </c>
      <c r="E233" s="96"/>
      <c r="F233" s="331">
        <f>F234</f>
        <v>0</v>
      </c>
    </row>
    <row r="234" spans="1:6" ht="12.75" hidden="1">
      <c r="A234" s="79" t="s">
        <v>287</v>
      </c>
      <c r="B234" s="79"/>
      <c r="C234" s="122" t="s">
        <v>279</v>
      </c>
      <c r="D234" s="75" t="s">
        <v>283</v>
      </c>
      <c r="E234" s="75"/>
      <c r="F234" s="446">
        <f>F235</f>
        <v>0</v>
      </c>
    </row>
    <row r="235" spans="1:8" s="73" customFormat="1" ht="25.5" hidden="1">
      <c r="A235" s="102" t="s">
        <v>57</v>
      </c>
      <c r="B235" s="108"/>
      <c r="C235" s="122" t="s">
        <v>279</v>
      </c>
      <c r="D235" s="92" t="s">
        <v>56</v>
      </c>
      <c r="E235" s="92"/>
      <c r="F235" s="449">
        <f>F236</f>
        <v>0</v>
      </c>
      <c r="H235" s="341"/>
    </row>
    <row r="236" spans="1:8" s="73" customFormat="1" ht="39" hidden="1">
      <c r="A236" s="102" t="s">
        <v>58</v>
      </c>
      <c r="B236" s="85"/>
      <c r="C236" s="122" t="s">
        <v>279</v>
      </c>
      <c r="D236" s="92" t="s">
        <v>56</v>
      </c>
      <c r="E236" s="94">
        <v>314</v>
      </c>
      <c r="F236" s="449"/>
      <c r="H236" s="341"/>
    </row>
    <row r="237" spans="1:16" s="125" customFormat="1" ht="51">
      <c r="A237" s="77" t="s">
        <v>584</v>
      </c>
      <c r="B237" s="85"/>
      <c r="C237" s="122" t="s">
        <v>279</v>
      </c>
      <c r="D237" s="75" t="s">
        <v>203</v>
      </c>
      <c r="E237" s="75"/>
      <c r="F237" s="446">
        <f>F238</f>
        <v>1000</v>
      </c>
      <c r="H237" s="353"/>
      <c r="P237" s="73"/>
    </row>
    <row r="238" spans="1:16" s="125" customFormat="1" ht="102">
      <c r="A238" s="79" t="s">
        <v>586</v>
      </c>
      <c r="B238" s="470"/>
      <c r="C238" s="122" t="s">
        <v>279</v>
      </c>
      <c r="D238" s="75" t="s">
        <v>212</v>
      </c>
      <c r="E238" s="75"/>
      <c r="F238" s="446">
        <f>F239+F242+F245+F248</f>
        <v>1000</v>
      </c>
      <c r="H238" s="353"/>
      <c r="P238" s="73"/>
    </row>
    <row r="239" spans="1:8" s="83" customFormat="1" ht="81" customHeight="1">
      <c r="A239" s="84" t="s">
        <v>63</v>
      </c>
      <c r="B239" s="470"/>
      <c r="C239" s="123" t="s">
        <v>279</v>
      </c>
      <c r="D239" s="1" t="s">
        <v>585</v>
      </c>
      <c r="E239" s="1"/>
      <c r="F239" s="332">
        <f>F240+F241</f>
        <v>1000</v>
      </c>
      <c r="H239" s="343"/>
    </row>
    <row r="240" spans="1:8" s="119" customFormat="1" ht="12.75" hidden="1">
      <c r="A240" s="85" t="s">
        <v>225</v>
      </c>
      <c r="B240" s="470"/>
      <c r="C240" s="123" t="s">
        <v>279</v>
      </c>
      <c r="D240" s="1" t="s">
        <v>585</v>
      </c>
      <c r="E240" s="1" t="s">
        <v>273</v>
      </c>
      <c r="F240" s="332"/>
      <c r="H240" s="352"/>
    </row>
    <row r="241" spans="1:8" s="119" customFormat="1" ht="26.25" customHeight="1">
      <c r="A241" s="55" t="s">
        <v>190</v>
      </c>
      <c r="B241" s="470"/>
      <c r="C241" s="123" t="s">
        <v>279</v>
      </c>
      <c r="D241" s="1" t="s">
        <v>585</v>
      </c>
      <c r="E241" s="1" t="s">
        <v>191</v>
      </c>
      <c r="F241" s="332">
        <f>1500-500</f>
        <v>1000</v>
      </c>
      <c r="H241" s="352"/>
    </row>
    <row r="242" spans="1:6" s="83" customFormat="1" ht="25.5" hidden="1">
      <c r="A242" s="84" t="s">
        <v>115</v>
      </c>
      <c r="B242" s="470"/>
      <c r="C242" s="123" t="s">
        <v>279</v>
      </c>
      <c r="D242" s="1" t="s">
        <v>114</v>
      </c>
      <c r="E242" s="1"/>
      <c r="F242" s="332">
        <f>F243+F244</f>
        <v>0</v>
      </c>
    </row>
    <row r="243" spans="1:6" s="119" customFormat="1" ht="12.75" hidden="1">
      <c r="A243" s="85" t="s">
        <v>225</v>
      </c>
      <c r="B243" s="470"/>
      <c r="C243" s="123" t="s">
        <v>279</v>
      </c>
      <c r="D243" s="1" t="s">
        <v>585</v>
      </c>
      <c r="E243" s="1" t="s">
        <v>273</v>
      </c>
      <c r="F243" s="332"/>
    </row>
    <row r="244" spans="1:6" s="119" customFormat="1" ht="12.75" hidden="1">
      <c r="A244" s="85" t="s">
        <v>55</v>
      </c>
      <c r="B244" s="470"/>
      <c r="C244" s="123" t="s">
        <v>279</v>
      </c>
      <c r="D244" s="1" t="s">
        <v>114</v>
      </c>
      <c r="E244" s="1" t="s">
        <v>54</v>
      </c>
      <c r="F244" s="332"/>
    </row>
    <row r="245" spans="1:6" s="83" customFormat="1" ht="39" hidden="1">
      <c r="A245" s="84" t="s">
        <v>142</v>
      </c>
      <c r="B245" s="470"/>
      <c r="C245" s="123" t="s">
        <v>279</v>
      </c>
      <c r="D245" s="1" t="s">
        <v>116</v>
      </c>
      <c r="E245" s="1"/>
      <c r="F245" s="332">
        <f>F246+F247</f>
        <v>0</v>
      </c>
    </row>
    <row r="246" spans="1:6" s="119" customFormat="1" ht="12.75" hidden="1">
      <c r="A246" s="85" t="s">
        <v>225</v>
      </c>
      <c r="B246" s="470"/>
      <c r="C246" s="123" t="s">
        <v>279</v>
      </c>
      <c r="D246" s="1" t="s">
        <v>585</v>
      </c>
      <c r="E246" s="1" t="s">
        <v>273</v>
      </c>
      <c r="F246" s="332"/>
    </row>
    <row r="247" spans="1:6" s="119" customFormat="1" ht="12.75" hidden="1">
      <c r="A247" s="85" t="s">
        <v>55</v>
      </c>
      <c r="B247" s="470"/>
      <c r="C247" s="123" t="s">
        <v>279</v>
      </c>
      <c r="D247" s="1" t="s">
        <v>116</v>
      </c>
      <c r="E247" s="1" t="s">
        <v>54</v>
      </c>
      <c r="F247" s="332"/>
    </row>
    <row r="248" spans="1:6" s="83" customFormat="1" ht="25.5" hidden="1">
      <c r="A248" s="84" t="s">
        <v>118</v>
      </c>
      <c r="B248" s="470"/>
      <c r="C248" s="123" t="s">
        <v>279</v>
      </c>
      <c r="D248" s="1" t="s">
        <v>117</v>
      </c>
      <c r="E248" s="1"/>
      <c r="F248" s="332">
        <f>F249+F250</f>
        <v>0</v>
      </c>
    </row>
    <row r="249" spans="1:6" s="119" customFormat="1" ht="12.75" hidden="1">
      <c r="A249" s="85" t="s">
        <v>225</v>
      </c>
      <c r="B249" s="470"/>
      <c r="C249" s="123" t="s">
        <v>279</v>
      </c>
      <c r="D249" s="1" t="s">
        <v>585</v>
      </c>
      <c r="E249" s="1" t="s">
        <v>273</v>
      </c>
      <c r="F249" s="332"/>
    </row>
    <row r="250" spans="1:6" s="119" customFormat="1" ht="12.75" hidden="1">
      <c r="A250" s="85" t="s">
        <v>55</v>
      </c>
      <c r="B250" s="470"/>
      <c r="C250" s="123" t="s">
        <v>279</v>
      </c>
      <c r="D250" s="1" t="s">
        <v>117</v>
      </c>
      <c r="E250" s="1" t="s">
        <v>54</v>
      </c>
      <c r="F250" s="332"/>
    </row>
    <row r="251" spans="1:8" s="158" customFormat="1" ht="15">
      <c r="A251" s="145" t="s">
        <v>305</v>
      </c>
      <c r="B251" s="470"/>
      <c r="C251" s="147" t="s">
        <v>302</v>
      </c>
      <c r="D251" s="146"/>
      <c r="E251" s="146"/>
      <c r="F251" s="447">
        <f>F252</f>
        <v>1600</v>
      </c>
      <c r="H251" s="342"/>
    </row>
    <row r="252" spans="1:8" s="158" customFormat="1" ht="15">
      <c r="A252" s="145" t="s">
        <v>222</v>
      </c>
      <c r="B252" s="470"/>
      <c r="C252" s="147" t="s">
        <v>221</v>
      </c>
      <c r="D252" s="146"/>
      <c r="E252" s="146"/>
      <c r="F252" s="447">
        <f>F253+F257</f>
        <v>1600</v>
      </c>
      <c r="H252" s="342"/>
    </row>
    <row r="253" spans="1:16" s="120" customFormat="1" ht="25.5">
      <c r="A253" s="77" t="s">
        <v>591</v>
      </c>
      <c r="B253" s="470"/>
      <c r="C253" s="74" t="s">
        <v>221</v>
      </c>
      <c r="D253" s="75" t="s">
        <v>206</v>
      </c>
      <c r="E253" s="75"/>
      <c r="F253" s="446">
        <f>F254</f>
        <v>1600</v>
      </c>
      <c r="H253" s="347"/>
      <c r="P253" s="83"/>
    </row>
    <row r="254" spans="1:16" s="120" customFormat="1" ht="38.25">
      <c r="A254" s="79" t="s">
        <v>592</v>
      </c>
      <c r="B254" s="470"/>
      <c r="C254" s="74" t="s">
        <v>221</v>
      </c>
      <c r="D254" s="75" t="s">
        <v>216</v>
      </c>
      <c r="E254" s="75"/>
      <c r="F254" s="446">
        <f>F255</f>
        <v>1600</v>
      </c>
      <c r="H254" s="347"/>
      <c r="P254" s="83"/>
    </row>
    <row r="255" spans="1:8" s="83" customFormat="1" ht="63.75">
      <c r="A255" s="85" t="s">
        <v>159</v>
      </c>
      <c r="B255" s="470"/>
      <c r="C255" s="82" t="s">
        <v>221</v>
      </c>
      <c r="D255" s="1" t="s">
        <v>27</v>
      </c>
      <c r="E255" s="1"/>
      <c r="F255" s="332">
        <f>F256</f>
        <v>1600</v>
      </c>
      <c r="H255" s="343"/>
    </row>
    <row r="256" spans="1:8" s="83" customFormat="1" ht="25.5">
      <c r="A256" s="85" t="s">
        <v>178</v>
      </c>
      <c r="B256" s="470"/>
      <c r="C256" s="82" t="s">
        <v>221</v>
      </c>
      <c r="D256" s="1" t="s">
        <v>27</v>
      </c>
      <c r="E256" s="92">
        <v>240</v>
      </c>
      <c r="F256" s="332">
        <f>2200-600</f>
        <v>1600</v>
      </c>
      <c r="H256" s="343"/>
    </row>
    <row r="257" spans="1:6" s="83" customFormat="1" ht="12.75" hidden="1">
      <c r="A257" s="77" t="s">
        <v>367</v>
      </c>
      <c r="B257" s="470"/>
      <c r="C257" s="122" t="s">
        <v>221</v>
      </c>
      <c r="D257" s="96" t="s">
        <v>202</v>
      </c>
      <c r="E257" s="75"/>
      <c r="F257" s="446">
        <f>F258</f>
        <v>0</v>
      </c>
    </row>
    <row r="258" spans="1:6" s="83" customFormat="1" ht="12.75" hidden="1">
      <c r="A258" s="79" t="s">
        <v>287</v>
      </c>
      <c r="B258" s="470"/>
      <c r="C258" s="122" t="s">
        <v>221</v>
      </c>
      <c r="D258" s="75" t="s">
        <v>283</v>
      </c>
      <c r="E258" s="1"/>
      <c r="F258" s="332">
        <f>F259+F261+F263</f>
        <v>0</v>
      </c>
    </row>
    <row r="259" spans="1:6" s="83" customFormat="1" ht="12.75" hidden="1">
      <c r="A259" s="85" t="s">
        <v>91</v>
      </c>
      <c r="B259" s="470"/>
      <c r="C259" s="123" t="s">
        <v>221</v>
      </c>
      <c r="D259" s="1" t="s">
        <v>90</v>
      </c>
      <c r="E259" s="1"/>
      <c r="F259" s="332">
        <f>F260</f>
        <v>0</v>
      </c>
    </row>
    <row r="260" spans="1:6" s="83" customFormat="1" ht="25.5" hidden="1">
      <c r="A260" s="85" t="s">
        <v>240</v>
      </c>
      <c r="B260" s="470"/>
      <c r="C260" s="123" t="s">
        <v>221</v>
      </c>
      <c r="D260" s="1" t="s">
        <v>90</v>
      </c>
      <c r="E260" s="1" t="s">
        <v>267</v>
      </c>
      <c r="F260" s="332"/>
    </row>
    <row r="261" spans="1:6" s="83" customFormat="1" ht="12.75" hidden="1">
      <c r="A261" s="85" t="s">
        <v>105</v>
      </c>
      <c r="B261" s="470"/>
      <c r="C261" s="123" t="s">
        <v>221</v>
      </c>
      <c r="D261" s="1" t="s">
        <v>94</v>
      </c>
      <c r="E261" s="1"/>
      <c r="F261" s="332">
        <f>F262</f>
        <v>0</v>
      </c>
    </row>
    <row r="262" spans="1:6" s="83" customFormat="1" ht="25.5" hidden="1">
      <c r="A262" s="85" t="s">
        <v>240</v>
      </c>
      <c r="B262" s="77"/>
      <c r="C262" s="123" t="s">
        <v>221</v>
      </c>
      <c r="D262" s="1" t="s">
        <v>94</v>
      </c>
      <c r="E262" s="1" t="s">
        <v>267</v>
      </c>
      <c r="F262" s="332"/>
    </row>
    <row r="263" spans="1:6" s="83" customFormat="1" ht="39" hidden="1">
      <c r="A263" s="85" t="s">
        <v>148</v>
      </c>
      <c r="B263" s="470"/>
      <c r="C263" s="123" t="s">
        <v>221</v>
      </c>
      <c r="D263" s="1" t="s">
        <v>125</v>
      </c>
      <c r="E263" s="1"/>
      <c r="F263" s="332">
        <f>F264</f>
        <v>0</v>
      </c>
    </row>
    <row r="264" spans="1:7" s="83" customFormat="1" ht="25.5" hidden="1">
      <c r="A264" s="85" t="s">
        <v>240</v>
      </c>
      <c r="B264" s="470"/>
      <c r="C264" s="123" t="s">
        <v>221</v>
      </c>
      <c r="D264" s="1" t="s">
        <v>125</v>
      </c>
      <c r="E264" s="1" t="s">
        <v>267</v>
      </c>
      <c r="F264" s="332"/>
      <c r="G264" s="401"/>
    </row>
    <row r="265" spans="1:6" ht="25.5">
      <c r="A265" s="77" t="s">
        <v>367</v>
      </c>
      <c r="B265" s="470"/>
      <c r="C265" s="74" t="s">
        <v>281</v>
      </c>
      <c r="D265" s="107" t="s">
        <v>202</v>
      </c>
      <c r="E265" s="110"/>
      <c r="F265" s="334">
        <f>F266</f>
        <v>600</v>
      </c>
    </row>
    <row r="266" spans="1:6" ht="12.75">
      <c r="A266" s="79" t="s">
        <v>287</v>
      </c>
      <c r="B266" s="79"/>
      <c r="C266" s="74" t="s">
        <v>281</v>
      </c>
      <c r="D266" s="107" t="s">
        <v>283</v>
      </c>
      <c r="E266" s="110"/>
      <c r="F266" s="334">
        <f>F267</f>
        <v>600</v>
      </c>
    </row>
    <row r="267" spans="1:6" ht="63.75">
      <c r="A267" s="108" t="s">
        <v>478</v>
      </c>
      <c r="B267" s="470"/>
      <c r="C267" s="123" t="s">
        <v>281</v>
      </c>
      <c r="D267" s="99" t="s">
        <v>597</v>
      </c>
      <c r="E267" s="110"/>
      <c r="F267" s="333">
        <f>F268</f>
        <v>600</v>
      </c>
    </row>
    <row r="268" spans="1:6" ht="31.5" customHeight="1">
      <c r="A268" s="85" t="s">
        <v>199</v>
      </c>
      <c r="B268" s="470"/>
      <c r="C268" s="123" t="s">
        <v>281</v>
      </c>
      <c r="D268" s="99" t="s">
        <v>597</v>
      </c>
      <c r="E268" s="92">
        <v>810</v>
      </c>
      <c r="F268" s="333">
        <f>300+300</f>
        <v>600</v>
      </c>
    </row>
    <row r="269" spans="1:6" ht="12.75">
      <c r="A269" s="472" t="s">
        <v>218</v>
      </c>
      <c r="B269" s="505"/>
      <c r="C269" s="505"/>
      <c r="D269" s="505"/>
      <c r="E269" s="506"/>
      <c r="F269" s="331">
        <f>F11+F66+F74+F90+F111+F202+F226+F251+F265</f>
        <v>77438.06718000001</v>
      </c>
    </row>
    <row r="270" ht="12.75"/>
    <row r="271" ht="12.75">
      <c r="F271" s="454"/>
    </row>
    <row r="272" ht="12.75">
      <c r="F272" s="465"/>
    </row>
    <row r="273" ht="15.75">
      <c r="F273" s="455"/>
    </row>
    <row r="274" spans="5:16" ht="15.75">
      <c r="E274" s="458"/>
      <c r="F274" s="456"/>
      <c r="P274" s="260"/>
    </row>
    <row r="275" ht="12.75">
      <c r="P275" s="260"/>
    </row>
    <row r="276" spans="5:16" ht="12.75">
      <c r="E276" s="507"/>
      <c r="F276" s="508"/>
      <c r="G276" s="370"/>
      <c r="H276" s="371"/>
      <c r="I276" s="370"/>
      <c r="J276" s="370"/>
      <c r="K276" s="370"/>
      <c r="L276" s="370"/>
      <c r="M276" s="370"/>
      <c r="N276" s="370"/>
      <c r="O276" s="370"/>
      <c r="P276" s="372"/>
    </row>
    <row r="277" spans="5:16" ht="12.75">
      <c r="E277" s="508"/>
      <c r="F277" s="508"/>
      <c r="G277" s="370"/>
      <c r="H277" s="371"/>
      <c r="I277" s="370"/>
      <c r="J277" s="370"/>
      <c r="K277" s="370"/>
      <c r="L277" s="370"/>
      <c r="M277" s="370"/>
      <c r="N277" s="370"/>
      <c r="O277" s="370"/>
      <c r="P277" s="370"/>
    </row>
    <row r="278" spans="7:16" ht="12.75">
      <c r="G278" s="370"/>
      <c r="H278" s="371"/>
      <c r="I278" s="370"/>
      <c r="J278" s="370"/>
      <c r="K278" s="370"/>
      <c r="L278" s="370"/>
      <c r="M278" s="370"/>
      <c r="N278" s="370"/>
      <c r="O278" s="370"/>
      <c r="P278" s="370"/>
    </row>
    <row r="279" spans="6:16" ht="12.75">
      <c r="F279" s="457"/>
      <c r="G279" s="370"/>
      <c r="H279" s="371"/>
      <c r="I279" s="370"/>
      <c r="J279" s="370"/>
      <c r="K279" s="370"/>
      <c r="L279" s="370"/>
      <c r="M279" s="370"/>
      <c r="N279" s="370"/>
      <c r="O279" s="370"/>
      <c r="P279" s="370"/>
    </row>
    <row r="280" spans="7:16" ht="12.75">
      <c r="G280" s="370"/>
      <c r="H280" s="371"/>
      <c r="I280" s="370"/>
      <c r="J280" s="370"/>
      <c r="K280" s="370"/>
      <c r="L280" s="370"/>
      <c r="M280" s="370"/>
      <c r="N280" s="370"/>
      <c r="O280" s="370"/>
      <c r="P280" s="370"/>
    </row>
    <row r="281" spans="6:9" ht="12.75">
      <c r="F281" s="457"/>
      <c r="I281" s="330"/>
    </row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</sheetData>
  <sheetProtection/>
  <autoFilter ref="A10:F269"/>
  <mergeCells count="3">
    <mergeCell ref="A7:F7"/>
    <mergeCell ref="A269:E269"/>
    <mergeCell ref="E276:F277"/>
  </mergeCells>
  <printOptions/>
  <pageMargins left="0.5118110236220472" right="0" top="0" bottom="0" header="0" footer="0"/>
  <pageSetup fitToHeight="0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Депутаты</cp:lastModifiedBy>
  <cp:lastPrinted>2014-12-18T12:32:20Z</cp:lastPrinted>
  <dcterms:created xsi:type="dcterms:W3CDTF">2013-10-22T11:59:53Z</dcterms:created>
  <dcterms:modified xsi:type="dcterms:W3CDTF">2014-12-22T13:35:21Z</dcterms:modified>
  <cp:category/>
  <cp:version/>
  <cp:contentType/>
  <cp:contentStatus/>
</cp:coreProperties>
</file>