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0" yWindow="370" windowWidth="14480" windowHeight="7260" tabRatio="872" firstSheet="5" activeTab="11"/>
  </bookViews>
  <sheets>
    <sheet name="Пр. 1  Источники" sheetId="1" r:id="rId1"/>
    <sheet name="Пр.2. Доходы" sheetId="2" r:id="rId2"/>
    <sheet name="Пр.3 ФП" sheetId="3" r:id="rId3"/>
    <sheet name="Пр.4 ГАД" sheetId="4" r:id="rId4"/>
    <sheet name="Пр.5 Раз.,Подразд" sheetId="5" r:id="rId5"/>
    <sheet name="Пр.6 по прогр.." sheetId="6" r:id="rId6"/>
    <sheet name="Пр.7 Р.П. ЦС. ВР" sheetId="7" r:id="rId7"/>
    <sheet name="Пр.8 Гл.расп" sheetId="8" r:id="rId8"/>
    <sheet name="Пр.9 Вед.стр." sheetId="9" r:id="rId9"/>
    <sheet name="Пр.10 Заимств." sheetId="10" r:id="rId10"/>
    <sheet name="Пр.12 ГАИ" sheetId="11" r:id="rId11"/>
    <sheet name="Пр.13 Межбюдж." sheetId="12" r:id="rId12"/>
  </sheets>
  <definedNames>
    <definedName name="_xlnm._FilterDatabase" localSheetId="6" hidden="1">'Пр.7 Р.П. ЦС. ВР'!$A$10:$E$324</definedName>
    <definedName name="_xlnm._FilterDatabase" localSheetId="8" hidden="1">'Пр.9 Вед.стр.'!$A$10:$F$325</definedName>
    <definedName name="_xlnm.Print_Titles" localSheetId="4">'Пр.5 Раз.,Подразд'!$10:$11</definedName>
  </definedNames>
  <calcPr fullCalcOnLoad="1"/>
</workbook>
</file>

<file path=xl/comments3.xml><?xml version="1.0" encoding="utf-8"?>
<comments xmlns="http://schemas.openxmlformats.org/spreadsheetml/2006/main">
  <authors>
    <author>Кравцова</author>
  </authors>
  <commentList>
    <comment ref="C53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7.xml><?xml version="1.0" encoding="utf-8"?>
<comments xmlns="http://schemas.openxmlformats.org/spreadsheetml/2006/main">
  <authors>
    <author>Кравцова</author>
    <author>Елена Кравцова</author>
  </authors>
  <commentList>
    <comment ref="E27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7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218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E12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</commentList>
</comments>
</file>

<file path=xl/comments9.xml><?xml version="1.0" encoding="utf-8"?>
<comments xmlns="http://schemas.openxmlformats.org/spreadsheetml/2006/main">
  <authors>
    <author>Елена Кравцова</author>
    <author>Кравцова</author>
  </authors>
  <commentList>
    <comment ref="F127" authorId="0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F219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7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77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<sst xmlns="http://schemas.openxmlformats.org/spreadsheetml/2006/main" count="3348" uniqueCount="708">
  <si>
    <t>Оказанием услуг средствами массовой информации органам местного самоуправления МО Новоладожское городское поселение  в рамках непрограммных расходов органов местного самоуправления</t>
  </si>
  <si>
    <t>Субсидии бюджетным учреждениям</t>
  </si>
  <si>
    <t xml:space="preserve"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</t>
  </si>
  <si>
    <t>(приложение 1)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</si>
  <si>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</si>
  <si>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код бюджетной</t>
  </si>
  <si>
    <t>НАИМЕНОВАНИЕ</t>
  </si>
  <si>
    <t>сумма</t>
  </si>
  <si>
    <t>классификации</t>
  </si>
  <si>
    <t>(тыс.руб.)</t>
  </si>
  <si>
    <t>000 01 02 00 00 00 0000 710</t>
  </si>
  <si>
    <t>Кредиты кредитных организаций в валюте Российской Федерации</t>
  </si>
  <si>
    <t>000 01 02 00 0000 0000 710</t>
  </si>
  <si>
    <t>Получение кредитов от кредитных организаций бюджетами поселений в валюте Российскй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</si>
  <si>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</si>
  <si>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</si>
  <si>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</si>
  <si>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</si>
  <si>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</si>
  <si>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</si>
  <si>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</si>
  <si>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</si>
  <si>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</si>
  <si>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</si>
  <si>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</si>
  <si>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</si>
  <si>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</si>
  <si>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</si>
  <si>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</si>
  <si>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</si>
  <si>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</si>
  <si>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</si>
  <si>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</si>
  <si>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</si>
  <si>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</si>
  <si>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  </t>
  </si>
  <si>
    <t>(приложение 2)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</si>
  <si>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</si>
  <si>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</si>
  <si>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</si>
  <si>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</si>
  <si>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</si>
  <si>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</si>
  <si>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</si>
  <si>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</si>
  <si>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</si>
  <si>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</si>
  <si>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</si>
  <si>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1 01 02020 01 1000 110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</si>
  <si>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</si>
  <si>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</si>
  <si>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</si>
  <si>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</si>
  <si>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</si>
  <si>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</si>
  <si>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</si>
  <si>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</si>
  <si>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</si>
  <si>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</si>
  <si>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</si>
  <si>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</si>
  <si>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</si>
  <si>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</si>
  <si>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</si>
  <si>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</si>
  <si>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</si>
  <si>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</si>
  <si>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</si>
  <si>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</si>
  <si>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</si>
  <si>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</si>
  <si>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</si>
  <si>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</si>
  <si>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</si>
  <si>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</si>
  <si>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</si>
  <si>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</si>
  <si>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</si>
  <si>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</si>
  <si>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</si>
  <si>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</si>
  <si>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</si>
  <si>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</si>
  <si>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</si>
  <si>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</si>
  <si>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</si>
  <si>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</si>
  <si>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</si>
  <si>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</si>
  <si>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</si>
  <si>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</si>
  <si>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</si>
  <si>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1 13 02995 13 0000 130</t>
  </si>
  <si>
    <t>Прочие доходы от компенсации затрат бюджетов городских поселений</t>
  </si>
  <si>
    <t xml:space="preserve"> 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</si>
  <si>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</si>
  <si>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</si>
  <si>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</si>
  <si>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</si>
  <si>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</si>
  <si>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</si>
  <si>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</si>
  <si>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</si>
  <si>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</si>
  <si>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</si>
  <si>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</si>
  <si>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</si>
  <si>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</si>
  <si>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</si>
  <si>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</si>
  <si>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</si>
  <si>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</si>
  <si>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</si>
  <si>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</si>
  <si>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1 17 00000 00 0000 000</t>
  </si>
  <si>
    <t>ПРОЧИЕ НЕНАЛОГОВЫЕ ДОХОДЫ</t>
  </si>
  <si>
    <t xml:space="preserve"> 1 17 05050 13 0000 180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</si>
  <si>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</si>
  <si>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</si>
  <si>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</si>
  <si>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 xml:space="preserve">ВСЕГО ДОХОДОВ </t>
  </si>
  <si>
    <t>(приложение 3)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</si>
  <si>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</si>
  <si>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>код бюджетной классификации</t>
  </si>
  <si>
    <t>2015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</si>
  <si>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</si>
  <si>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</si>
  <si>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</si>
  <si>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ДОТАЦИИ  бюджетам субъектов Российской Федерации и муниципальных образований</t>
  </si>
  <si>
    <t xml:space="preserve"> 2 02 01001 13 0000 151</t>
  </si>
  <si>
    <t>Дотации бюджетам поселений на выравнивание бюджетной обеспеченности</t>
  </si>
  <si>
    <t xml:space="preserve"> 2 02 01003 10 0000 151</t>
  </si>
  <si>
    <t>Дотации бюджетам поселений на поддержку мер по сбалансированности бюджетов</t>
  </si>
  <si>
    <t xml:space="preserve"> - дотация из ОФФП</t>
  </si>
  <si>
    <t xml:space="preserve"> - дотация из РФФП</t>
  </si>
  <si>
    <t>СУБСИДИИ бюджетам субъектов Российской Федерации и муниципальных образований</t>
  </si>
  <si>
    <t>2 02 02088 13 0004 151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</si>
  <si>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</si>
  <si>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2 02 02089 13 0004 151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</si>
  <si>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</si>
  <si>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 xml:space="preserve">2 02 02216 13 0000 151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</si>
  <si>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</si>
  <si>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2 02 02077 13 0000 151
</t>
  </si>
  <si>
    <t>2 02 02051 13 0000 151</t>
  </si>
  <si>
    <t>Субсидии на реализацию подпрограммы "ОЖМС" ФЦП "Жилище" на 2011-2015 годы за счет средств федерального бюджета</t>
  </si>
  <si>
    <t xml:space="preserve">2 02 02008 13 0000 151
</t>
  </si>
  <si>
    <t>Субсидии на реализацию подпрограммы "ОЖМС" ФЦП "Жилище" на 2011-2015 годы за счет средств областного бюджета</t>
  </si>
  <si>
    <t>2 02 02999 13 0000 151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</si>
  <si>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</si>
  <si>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СУБВЕНЦИИ бюджетам субъектов Российской Федерации и муниципальных образований</t>
  </si>
  <si>
    <t xml:space="preserve"> 2 02 03015 13 0000 151</t>
  </si>
  <si>
    <t>осуществление первичного воинского учета на территориях, где отсутствуют военные комиссариаты</t>
  </si>
  <si>
    <t xml:space="preserve"> 2 02 03024 13 0000 151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</si>
  <si>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</si>
  <si>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</si>
  <si>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</si>
  <si>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</si>
  <si>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</si>
  <si>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2 02 04999 13 0000 151</t>
  </si>
  <si>
    <t>Прочие межбюджетные трансферты</t>
  </si>
  <si>
    <t xml:space="preserve"> -  Ремонт центрального водовода от хоздвора завода "Лаконд" до ветлечебницы ул. Ленинградская</t>
  </si>
  <si>
    <t xml:space="preserve"> -  Обеспечение мероприятий по переселению граждан из жилищного фонда учетом необходимости развития малоэтажного строительства </t>
  </si>
  <si>
    <t>(приложение  4)</t>
  </si>
  <si>
    <t>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 области на  2015 год</t>
  </si>
  <si>
    <t>Код бюджетной классификации РФ</t>
  </si>
  <si>
    <t xml:space="preserve">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 области </t>
  </si>
  <si>
    <t>администратор доходов</t>
  </si>
  <si>
    <t>код экономической классификации доходов</t>
  </si>
  <si>
    <t xml:space="preserve">Администрация муниципального образования Новоладожское городское поселение Волховского муниципального района Ленинградской  области 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</si>
  <si>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</si>
  <si>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</si>
  <si>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1 11 05025 13 0000 120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</si>
  <si>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</si>
  <si>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</si>
  <si>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1 11 05035 13 0000 120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</si>
  <si>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</si>
  <si>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</si>
  <si>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1 11 09045 13 0000 120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</si>
  <si>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</si>
  <si>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</si>
  <si>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</si>
  <si>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</si>
  <si>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</si>
  <si>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</si>
  <si>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</si>
  <si>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</si>
  <si>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</si>
  <si>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</si>
  <si>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1 14 02053 13 0000 410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</si>
  <si>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</si>
  <si>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</si>
  <si>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</si>
  <si>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</si>
  <si>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1 14 06013 13 0000 430</t>
  </si>
  <si>
    <t>1 14 06025 13 0000 430</t>
  </si>
  <si>
    <t>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</si>
  <si>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</si>
  <si>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</si>
  <si>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</si>
  <si>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</si>
  <si>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</si>
  <si>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</si>
  <si>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</si>
  <si>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</si>
  <si>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</si>
  <si>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</si>
  <si>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</si>
  <si>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</si>
  <si>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</si>
  <si>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</si>
  <si>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2 02 01001 13 0000 15</t>
  </si>
  <si>
    <t>Дотации бюджетам городских поселений на выравнивание бюджетной обеспеченности</t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</si>
  <si>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</si>
  <si>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</si>
  <si>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>2 02 01999 13 0000 151</t>
  </si>
  <si>
    <t>Прочие дотации бюджетам городских поселений</t>
  </si>
  <si>
    <t>2 02 02008 13 0000 151</t>
  </si>
  <si>
    <t>Субсидии бюджетам городских поселений на обеспечение жильем молодых семей</t>
  </si>
  <si>
    <t>2 02 02009 13 0000 151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</si>
  <si>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</si>
  <si>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2 02 02041 13 0000 151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</si>
  <si>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</si>
  <si>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</si>
  <si>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</si>
  <si>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</si>
  <si>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</si>
  <si>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</si>
  <si>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</si>
  <si>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</si>
  <si>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2 02 02088 13 0000 151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</si>
  <si>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</si>
  <si>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</si>
  <si>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</si>
  <si>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</si>
  <si>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</si>
  <si>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</si>
  <si>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</si>
  <si>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</si>
  <si>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</si>
  <si>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</si>
  <si>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</si>
  <si>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</si>
  <si>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</si>
  <si>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2 02 02102 13 0000 151</t>
  </si>
  <si>
    <t>Субсидии бюджетам городских поселений на закупку автотранспортных средств и коммунальной техники</t>
  </si>
  <si>
    <t>2 02 02132 13 0000 151</t>
  </si>
  <si>
    <t>Субсидии бюджетам городских поселений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</si>
  <si>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</si>
  <si>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</si>
  <si>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</si>
  <si>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</si>
  <si>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</si>
  <si>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</si>
  <si>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</si>
  <si>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</si>
  <si>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</si>
  <si>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</si>
  <si>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2 02 09014 13 0000 151</t>
  </si>
  <si>
    <t>Прочие безвозмездные поступления в бюджеты городских поселений от федерального бюджета</t>
  </si>
  <si>
    <t>2 02 09024 13 0000 151</t>
  </si>
  <si>
    <t xml:space="preserve">Прочие безвозмездные поступления в бюджеты городских поселений от бюджетов субъектов Российской Федерации </t>
  </si>
  <si>
    <t>2 02 09054 13 0000 151</t>
  </si>
  <si>
    <t>Прочие безвозмездные поступления в бюджеты городских поселений от бюджетов муниципальных районов</t>
  </si>
  <si>
    <t>(приложение 8)</t>
  </si>
  <si>
    <t>Перечень главных распорядителей, распорядителей средств  бюджета МО Новоладожского городского поселения на 2015 год</t>
  </si>
  <si>
    <t>№ п/п</t>
  </si>
  <si>
    <t>Код ГРБС</t>
  </si>
  <si>
    <t>1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</si>
  <si>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</si>
  <si>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(приложение 10)</t>
  </si>
  <si>
    <t xml:space="preserve">Программа муниципальных заимствований МО Новоладожского городского поселения на 2015 год    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</si>
  <si>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</si>
  <si>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</si>
  <si>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</si>
  <si>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</si>
  <si>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Кредиты от кредитных организаций</t>
  </si>
  <si>
    <t>Итого</t>
  </si>
  <si>
    <t>(приложение  12)</t>
  </si>
  <si>
    <t>Главные администраторы источников внутреннего финансирования 
дефицита
 бюджета муниципального образования Новоладожское городское поселение Волховского муниципального района Ленинградской  области на  2015 год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</si>
  <si>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</si>
  <si>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</si>
  <si>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</si>
  <si>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 бюджетами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</si>
  <si>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</si>
  <si>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</si>
  <si>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</si>
  <si>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</si>
  <si>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</si>
  <si>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</si>
  <si>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(приложение 13)</t>
  </si>
  <si>
    <t xml:space="preserve">Межбюджетные трансферты, передаваемые муниципальным образованием Новоладожское городское поселение Волховского муниципального района Ленинградской областина  на 2015 год    </t>
  </si>
  <si>
    <t>Наименование КЦСР</t>
  </si>
  <si>
    <t>Наименование получателя</t>
  </si>
  <si>
    <t>Сумма</t>
  </si>
  <si>
    <t xml:space="preserve">Иные межбюджетные трансферты на осуществление полномочий Контрольно-счетного органа Волховского муниципального района
</t>
  </si>
  <si>
    <t>Волховский муниципальный район</t>
  </si>
  <si>
    <t>ИТОГО</t>
  </si>
  <si>
    <t xml:space="preserve"> - На поддержку муниципальных образований Ленинградской области по развитию общественной инфраструктуры муниципального значения в ЛО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</si>
  <si>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"Создание условий для эффективного выполнения органами местного самоуправления своих полномочий на 2014 - 2016 годы" государственной программы Ленинградской области "Устойчивое общественное развитие в Ленинградской области"</t>
  </si>
  <si>
    <t>10 1 7088</t>
  </si>
  <si>
    <t xml:space="preserve">Осуществление  организации ритуальных услуг, предоставляемых согласно  гарантированному перечню услуг по погребению  в рамках непрограммных расходов органов местного самоуправления </t>
  </si>
  <si>
    <t xml:space="preserve"> - осуществление первичного воинского учета на территориях, где отсутствуют военные комиссариаты</t>
  </si>
  <si>
    <t>1 05 03010 01 1000 110</t>
  </si>
  <si>
    <t>1 06 01030 13 0000 110</t>
  </si>
  <si>
    <t xml:space="preserve"> 1 09 00000 00 0000 000</t>
  </si>
  <si>
    <t>1 09 04000 00 0000 110</t>
  </si>
  <si>
    <t xml:space="preserve">1 09 04053 13 0000 110
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</si>
  <si>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</si>
  <si>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Налоги на имущество
</t>
  </si>
  <si>
    <t xml:space="preserve">ЗАДОЛЖЕННОСТЬ И ПЕРЕРАСЧЕТЫ ПО ОТМЕНЕННЫМ НАЛОГАМ, СБОРАМ И ИНЫМ ОБЯЗАТЕЛЬНЫМ ПЛАТЕЖАМ
</t>
  </si>
  <si>
    <t>03 1 7013</t>
  </si>
  <si>
    <t>Ремонт дворовых территорий многоквартирных домов</t>
  </si>
  <si>
    <t xml:space="preserve"> -  ремонт теплотрассы  от ТК д.1 по ул. Ленинградская до ТК д. 24 мкр. "В"  и участка теплотрассы (переход под дорогой) по ул. Суворова</t>
  </si>
  <si>
    <t>Субсидии на обеспечение выплат стимулирующего характера работникам муниципальных учреждений культуры</t>
  </si>
  <si>
    <t>68 9 7212</t>
  </si>
  <si>
    <t>01 2 7026</t>
  </si>
  <si>
    <t xml:space="preserve"> - подготовка и проведение мероприятий, посвященных Дню образования ЛО</t>
  </si>
  <si>
    <t>Ремент теплотрассы за счет средств резервного фонда Правительства ЛО</t>
  </si>
  <si>
    <t xml:space="preserve">Социальные выплаты гражданам, кроме публичных нормативных социальных выплат
</t>
  </si>
  <si>
    <t>Администрация Новоладожского городского поселения</t>
  </si>
  <si>
    <t xml:space="preserve">Реализация проектов местных инициатив граждан </t>
  </si>
  <si>
    <t>Субсидии  на мероприятия, направленные безаварийную работу объектов водоснабжения и водоотведения</t>
  </si>
  <si>
    <t>Средства резервного фонда ВМР</t>
  </si>
  <si>
    <t>68 9 6066</t>
  </si>
  <si>
    <t>Ремонт дорог за счет средств резервного фонда ЛО</t>
  </si>
  <si>
    <t xml:space="preserve"> -  ремонт дюкера (средства резервного фонда ВМР)</t>
  </si>
  <si>
    <t xml:space="preserve"> - ремонт автомобильных дорог</t>
  </si>
  <si>
    <t>Субсидии на софинансирование части затрат, связанных с уплатой очередных лизинговых платежей по договору лизинга (сублизинга)</t>
  </si>
  <si>
    <t>68 9 6002</t>
  </si>
  <si>
    <t xml:space="preserve">Дорожное хозяйство </t>
  </si>
  <si>
    <t>Ремот дюкера за счет резервного фонда ВМР</t>
  </si>
  <si>
    <t>Приобретение в лизинг коммунальной техники за счет средств областного бюджета</t>
  </si>
  <si>
    <t>НАЛОГИ НА ТОВАРЫ (РАБОТЫ, УСЛУГИ), РЕАЛИЗУЕМЫЕ НА ТЕРРИТОРИИ РОССИЙСКОЙ ФЕДЕРАЦИИ</t>
  </si>
  <si>
    <t>1 06 06033 13 0000 110</t>
  </si>
  <si>
    <t>1 06 06043 13 0000 110</t>
  </si>
  <si>
    <t>68 9 1019</t>
  </si>
  <si>
    <t xml:space="preserve">Установка  предупреждающих дорожных знаков, «Лежачих полицейских», ограждений, устройство дорожной разметки и освещения пешеходных переходов     </t>
  </si>
  <si>
    <t xml:space="preserve">ЗЗемельный налог с организаций, обладающих земельным участком, расположенным в границах городских поселений
Земельный налог с физических лиц, обладающих земельным участком, расположенным в границах городских поселений
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</si>
  <si>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</si>
  <si>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</t>
  </si>
  <si>
    <t>Водоотведение  по ул. Ленинградская д.15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</si>
  <si>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от 28.12. 2015 года № 67</t>
  </si>
  <si>
    <t xml:space="preserve">от 28.12.2015 года № 67 </t>
  </si>
  <si>
    <t>от 28.12.2015 года № 67</t>
  </si>
  <si>
    <t xml:space="preserve">от 28.12. 2015 года № 67 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</si>
  <si>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</si>
  <si>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</si>
  <si>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</si>
  <si>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</si>
  <si>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</si>
  <si>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</si>
  <si>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</si>
  <si>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</si>
  <si>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</si>
  <si>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</si>
  <si>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</si>
  <si>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</si>
  <si>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</si>
  <si>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</si>
  <si>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</si>
  <si>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</si>
  <si>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</si>
  <si>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</si>
  <si>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</si>
  <si>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</si>
  <si>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</si>
  <si>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</si>
  <si>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</si>
  <si>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</si>
  <si>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</si>
  <si>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</si>
  <si>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</si>
  <si>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</si>
  <si>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</si>
  <si>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</si>
  <si>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</si>
  <si>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</si>
  <si>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</si>
  <si>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</si>
  <si>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</si>
  <si>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</si>
  <si>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</si>
  <si>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</si>
  <si>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</si>
  <si>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</si>
  <si>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</si>
  <si>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</si>
  <si>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</si>
  <si>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</si>
  <si>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</si>
  <si>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</si>
  <si>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</si>
  <si>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</si>
  <si>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</si>
  <si>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</si>
  <si>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</si>
  <si>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 xml:space="preserve"> - Водоотведение  по ул. Ленинградская д.15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</si>
  <si>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</si>
  <si>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</si>
  <si>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</si>
  <si>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</si>
  <si>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</si>
  <si>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</si>
  <si>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</si>
  <si>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</si>
  <si>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</si>
  <si>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</si>
  <si>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</si>
  <si>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</si>
  <si>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</si>
  <si>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</si>
  <si>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</si>
  <si>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</si>
  <si>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</si>
  <si>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</si>
  <si>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</si>
  <si>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</si>
  <si>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</si>
  <si>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</si>
  <si>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</si>
  <si>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</si>
  <si>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</si>
  <si>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</si>
  <si>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</si>
  <si>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</si>
  <si>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</si>
  <si>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</si>
  <si>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</si>
  <si>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</si>
  <si>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</si>
  <si>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</si>
  <si>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</si>
  <si>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</si>
  <si>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</si>
  <si>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</si>
  <si>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</si>
  <si>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</si>
  <si>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</si>
  <si>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</si>
  <si>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</si>
  <si>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</si>
  <si>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</si>
  <si>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</si>
  <si>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</si>
  <si>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</si>
  <si>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</si>
  <si>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</si>
  <si>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</si>
  <si>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</si>
  <si>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</si>
  <si>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</si>
  <si>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</si>
  <si>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</si>
  <si>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</si>
  <si>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</si>
  <si>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</si>
  <si>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</si>
  <si>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</si>
  <si>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</si>
  <si>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</si>
  <si>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</si>
  <si>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</si>
  <si>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</si>
  <si>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</si>
  <si>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</si>
  <si>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</si>
  <si>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</si>
  <si>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</si>
  <si>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</si>
  <si>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</si>
  <si>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(приложение 5)</t>
  </si>
  <si>
    <t>МО Новоладожское городское поселение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</si>
  <si>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</si>
  <si>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</si>
  <si>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</si>
  <si>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</si>
  <si>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</si>
  <si>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</si>
  <si>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</si>
  <si>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</si>
  <si>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</si>
  <si>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</si>
  <si>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</si>
  <si>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</si>
  <si>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</si>
  <si>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</si>
  <si>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</si>
  <si>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</si>
  <si>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</si>
  <si>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</si>
  <si>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</si>
  <si>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</si>
  <si>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</si>
  <si>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</si>
  <si>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</si>
  <si>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</si>
  <si>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</si>
  <si>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</si>
  <si>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</si>
  <si>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</si>
  <si>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</si>
  <si>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</si>
  <si>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</si>
  <si>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</si>
  <si>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</si>
  <si>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</si>
  <si>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</si>
  <si>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</si>
  <si>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</si>
  <si>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</si>
  <si>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</si>
  <si>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</si>
  <si>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</si>
  <si>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</si>
  <si>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</si>
  <si>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</si>
  <si>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</si>
  <si>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</si>
  <si>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</si>
  <si>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</si>
  <si>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</si>
  <si>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</si>
  <si>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</si>
  <si>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</si>
  <si>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</si>
  <si>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</si>
  <si>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</si>
  <si>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</si>
  <si>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</si>
  <si>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</si>
  <si>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</si>
  <si>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</si>
  <si>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</si>
  <si>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</si>
  <si>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</si>
  <si>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</si>
  <si>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</si>
  <si>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</si>
  <si>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</si>
  <si>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</si>
  <si>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</si>
  <si>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</si>
  <si>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</si>
  <si>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</si>
  <si>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</si>
  <si>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</si>
  <si>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</si>
  <si>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</si>
  <si>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</si>
  <si>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</si>
  <si>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</si>
  <si>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</si>
  <si>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</si>
  <si>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</si>
  <si>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</si>
  <si>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</si>
  <si>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</si>
  <si>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</si>
  <si>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</si>
  <si>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</si>
  <si>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</si>
  <si>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</si>
  <si>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</si>
  <si>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</si>
  <si>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</si>
  <si>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</si>
  <si>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</si>
  <si>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</si>
  <si>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</si>
  <si>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</si>
  <si>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</si>
  <si>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</si>
  <si>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</si>
  <si>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</si>
  <si>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</si>
  <si>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</si>
  <si>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</si>
  <si>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</si>
  <si>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</si>
  <si>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</si>
  <si>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</si>
  <si>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</si>
  <si>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</si>
  <si>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</si>
  <si>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</si>
  <si>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</si>
  <si>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</si>
  <si>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</si>
  <si>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</si>
  <si>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</si>
  <si>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</si>
  <si>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</si>
  <si>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</si>
  <si>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</si>
  <si>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</si>
  <si>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</si>
  <si>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</si>
  <si>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</si>
  <si>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</si>
  <si>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</si>
  <si>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</si>
  <si>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</si>
  <si>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</si>
  <si>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</si>
  <si>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</si>
  <si>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</si>
  <si>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</si>
  <si>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</si>
  <si>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</si>
  <si>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</si>
  <si>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</si>
  <si>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</si>
  <si>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</si>
  <si>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</si>
  <si>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</si>
  <si>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</si>
  <si>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</si>
  <si>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</si>
  <si>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</si>
  <si>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</si>
  <si>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</si>
  <si>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</si>
  <si>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</si>
  <si>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</si>
  <si>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</si>
  <si>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</si>
  <si>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</si>
  <si>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</si>
  <si>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</si>
  <si>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</si>
  <si>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</si>
  <si>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</si>
  <si>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</si>
  <si>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</si>
  <si>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</si>
  <si>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</si>
  <si>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</si>
  <si>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</si>
  <si>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</si>
  <si>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</si>
  <si>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</si>
  <si>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</si>
  <si>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</si>
  <si>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</si>
  <si>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</si>
  <si>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</si>
  <si>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</si>
  <si>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</si>
  <si>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</si>
  <si>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</si>
  <si>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</si>
  <si>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</si>
  <si>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</si>
  <si>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</si>
  <si>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</si>
  <si>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2015 год</t>
  </si>
  <si>
    <t>Ведомственная структура расходов МО Новоладожского городского поселения  на 2015 год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</si>
  <si>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</si>
  <si>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</si>
  <si>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</si>
  <si>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</si>
  <si>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</si>
  <si>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</si>
  <si>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</si>
  <si>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</si>
  <si>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</si>
  <si>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</si>
  <si>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</si>
  <si>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</si>
  <si>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</si>
  <si>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</si>
  <si>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</si>
  <si>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</si>
  <si>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</si>
  <si>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</si>
  <si>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</si>
  <si>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(приложение 9) 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</si>
  <si>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</si>
  <si>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непрогр.</t>
  </si>
  <si>
    <t>прогр</t>
  </si>
  <si>
    <t>67 3 4004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</si>
  <si>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</si>
  <si>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</si>
  <si>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</si>
  <si>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</si>
  <si>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09 0 0000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</si>
  <si>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</si>
  <si>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09 1 1044</t>
  </si>
  <si>
    <t>Поддержка малого и среднего препринимательства</t>
  </si>
  <si>
    <t>01 3 6002</t>
  </si>
  <si>
    <t>Обслуживание детских и спортивных площадок на территории МО Новоладожское городское поселение</t>
  </si>
  <si>
    <t>68 9 1045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</si>
  <si>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</si>
  <si>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09 1 0000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</si>
  <si>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Новоладожском городском поселении на 2015-2020 годы"</t>
  </si>
  <si>
    <t>68 9 1046</t>
  </si>
  <si>
    <t>Мероприятия, направленные на безаварийную работу объектов водоснабжения и водоотведения (ВМР)</t>
  </si>
  <si>
    <t>10 0 0000</t>
  </si>
  <si>
    <t>10 1 0000</t>
  </si>
  <si>
    <t>10 1 1047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</si>
  <si>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</si>
  <si>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Подпрограмма "Реализация иннициатив граждан  на части террирории МО Новоладожского городского поселения " муниципальной программы 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</si>
  <si>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68 9 0017</t>
  </si>
  <si>
    <t xml:space="preserve">Предоставление муниципальным бюджетным учреждениям субсидий  в рамках  непрограммных расходов органов местного самоуправления </t>
  </si>
  <si>
    <t>03 2 0017</t>
  </si>
  <si>
    <t>Предоставление муниципальным бюджетным учреждениям субсидий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</si>
  <si>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02 1 0017</t>
  </si>
  <si>
    <t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</si>
</sst>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_-* #,##0.000000000_р_._-;\-* #,##0.000000000_р_._-;_-* &quot;-&quot;??_р_._-;_-@_-"/>
    <numFmt numFmtId="197" formatCode="_-* #,##0.0000000000_р_._-;\-* #,##0.0000000000_р_._-;_-* &quot;-&quot;??_р_._-;_-@_-"/>
    <numFmt numFmtId="198" formatCode="_-* #,##0.00000000000_р_._-;\-* #,##0.00000000000_р_._-;_-* &quot;-&quot;??_р_._-;_-@_-"/>
    <numFmt numFmtId="199" formatCode="_-* #,##0.0000_р_._-;\-* #,##0.0000_р_._-;_-* &quot;-&quot;????_р_._-;_-@_-"/>
    <numFmt numFmtId="200" formatCode="_-* #,##0.0000000000_р_._-;\-* #,##0.0000000000_р_._-;_-* &quot;-&quot;??????????_р_._-;_-@_-"/>
    <numFmt numFmtId="201" formatCode="#,##0.000"/>
    <numFmt numFmtId="202" formatCode="#,##0.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_-* #,##0_р_._-;\-* #,##0_р_._-;_-* &quot;-&quot;??_р_._-;_-@_-"/>
  </numFmts>
  <fonts count="61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47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center"/>
      <protection/>
    </xf>
    <xf numFmtId="0" fontId="4" fillId="0" borderId="13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73" fontId="11" fillId="0" borderId="1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2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1" fontId="9" fillId="0" borderId="11" xfId="0" applyNumberFormat="1" applyFont="1" applyFill="1" applyBorder="1" applyAlignment="1">
      <alignment horizontal="left" vertical="top" wrapText="1"/>
    </xf>
    <xf numFmtId="173" fontId="9" fillId="0" borderId="11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4" fillId="0" borderId="19" xfId="53" applyFont="1" applyBorder="1" applyAlignment="1">
      <alignment horizontal="left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22" xfId="53" applyFont="1" applyBorder="1" applyAlignment="1">
      <alignment vertical="center"/>
      <protection/>
    </xf>
    <xf numFmtId="0" fontId="4" fillId="0" borderId="22" xfId="53" applyFont="1" applyBorder="1" applyAlignment="1">
      <alignment vertical="center" wrapText="1"/>
      <protection/>
    </xf>
    <xf numFmtId="0" fontId="4" fillId="0" borderId="21" xfId="53" applyFont="1" applyBorder="1" applyAlignment="1">
      <alignment vertical="center"/>
      <protection/>
    </xf>
    <xf numFmtId="0" fontId="4" fillId="0" borderId="22" xfId="53" applyFont="1" applyBorder="1" applyAlignment="1">
      <alignment horizontal="left" vertical="center"/>
      <protection/>
    </xf>
    <xf numFmtId="49" fontId="9" fillId="0" borderId="21" xfId="53" applyNumberFormat="1" applyFont="1" applyBorder="1" applyAlignment="1">
      <alignment horizontal="center" vertical="center"/>
      <protection/>
    </xf>
    <xf numFmtId="49" fontId="4" fillId="0" borderId="22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49" fontId="4" fillId="0" borderId="23" xfId="53" applyNumberFormat="1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/>
      <protection/>
    </xf>
    <xf numFmtId="49" fontId="5" fillId="0" borderId="25" xfId="53" applyNumberFormat="1" applyFont="1" applyBorder="1" applyAlignment="1">
      <alignment horizontal="center"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0" fontId="5" fillId="0" borderId="24" xfId="53" applyFont="1" applyBorder="1" applyAlignment="1">
      <alignment vertical="center" wrapText="1"/>
      <protection/>
    </xf>
    <xf numFmtId="0" fontId="5" fillId="0" borderId="24" xfId="53" applyFont="1" applyBorder="1" applyAlignment="1">
      <alignment vertical="center"/>
      <protection/>
    </xf>
    <xf numFmtId="49" fontId="4" fillId="0" borderId="26" xfId="53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" fillId="0" borderId="19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wrapText="1"/>
    </xf>
    <xf numFmtId="11" fontId="11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wrapText="1"/>
    </xf>
    <xf numFmtId="43" fontId="16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vertical="center"/>
      <protection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4" fillId="0" borderId="27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28" xfId="53" applyFont="1" applyBorder="1" applyAlignment="1">
      <alignment horizontal="left" vertical="center"/>
      <protection/>
    </xf>
    <xf numFmtId="49" fontId="5" fillId="0" borderId="29" xfId="53" applyNumberFormat="1" applyFont="1" applyBorder="1" applyAlignment="1">
      <alignment horizontal="center" vertical="center"/>
      <protection/>
    </xf>
    <xf numFmtId="49" fontId="4" fillId="0" borderId="30" xfId="53" applyNumberFormat="1" applyFont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/>
      <protection/>
    </xf>
    <xf numFmtId="49" fontId="14" fillId="0" borderId="11" xfId="53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9" fillId="0" borderId="22" xfId="53" applyFont="1" applyFill="1" applyBorder="1" applyAlignment="1">
      <alignment vertical="center" wrapText="1"/>
      <protection/>
    </xf>
    <xf numFmtId="0" fontId="9" fillId="0" borderId="31" xfId="53" applyFont="1" applyFill="1" applyBorder="1" applyAlignment="1">
      <alignment vertical="center"/>
      <protection/>
    </xf>
    <xf numFmtId="0" fontId="9" fillId="0" borderId="32" xfId="53" applyFont="1" applyFill="1" applyBorder="1" applyAlignment="1">
      <alignment vertical="center"/>
      <protection/>
    </xf>
    <xf numFmtId="0" fontId="9" fillId="0" borderId="22" xfId="53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vertical="center"/>
      <protection/>
    </xf>
    <xf numFmtId="0" fontId="9" fillId="0" borderId="22" xfId="53" applyFont="1" applyFill="1" applyBorder="1" applyAlignment="1">
      <alignment horizontal="left" vertical="center"/>
      <protection/>
    </xf>
    <xf numFmtId="190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3" fontId="48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24" borderId="0" xfId="0" applyFont="1" applyFill="1" applyAlignment="1">
      <alignment horizontal="center" vertical="center"/>
    </xf>
    <xf numFmtId="43" fontId="16" fillId="0" borderId="0" xfId="0" applyNumberFormat="1" applyFont="1" applyFill="1" applyAlignment="1">
      <alignment horizontal="left"/>
    </xf>
    <xf numFmtId="0" fontId="9" fillId="24" borderId="17" xfId="0" applyFont="1" applyFill="1" applyBorder="1" applyAlignment="1">
      <alignment horizontal="left" vertical="center" wrapText="1"/>
    </xf>
    <xf numFmtId="173" fontId="9" fillId="0" borderId="14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Alignment="1">
      <alignment horizontal="left"/>
    </xf>
    <xf numFmtId="6" fontId="16" fillId="0" borderId="0" xfId="0" applyNumberFormat="1" applyFont="1" applyFill="1" applyAlignment="1">
      <alignment/>
    </xf>
    <xf numFmtId="43" fontId="9" fillId="0" borderId="11" xfId="63" applyNumberFormat="1" applyFont="1" applyFill="1" applyBorder="1" applyAlignment="1">
      <alignment horizontal="center" vertical="center" wrapText="1"/>
    </xf>
    <xf numFmtId="43" fontId="7" fillId="0" borderId="0" xfId="63" applyNumberFormat="1" applyFont="1" applyFill="1" applyAlignment="1">
      <alignment horizontal="center" vertical="center"/>
    </xf>
    <xf numFmtId="43" fontId="11" fillId="0" borderId="11" xfId="63" applyNumberFormat="1" applyFont="1" applyFill="1" applyBorder="1" applyAlignment="1">
      <alignment horizontal="center" vertical="center" wrapText="1"/>
    </xf>
    <xf numFmtId="43" fontId="7" fillId="0" borderId="11" xfId="63" applyNumberFormat="1" applyFont="1" applyFill="1" applyBorder="1" applyAlignment="1">
      <alignment horizontal="center" vertical="center"/>
    </xf>
    <xf numFmtId="43" fontId="7" fillId="0" borderId="11" xfId="63" applyNumberFormat="1" applyFont="1" applyFill="1" applyBorder="1" applyAlignment="1">
      <alignment horizontal="center" vertical="center" wrapText="1"/>
    </xf>
    <xf numFmtId="43" fontId="14" fillId="0" borderId="11" xfId="63" applyNumberFormat="1" applyFont="1" applyFill="1" applyBorder="1" applyAlignment="1">
      <alignment horizontal="center" vertical="center" wrapText="1"/>
    </xf>
    <xf numFmtId="43" fontId="52" fillId="0" borderId="0" xfId="63" applyNumberFormat="1" applyFont="1" applyFill="1" applyAlignment="1">
      <alignment horizontal="center" vertical="center"/>
    </xf>
    <xf numFmtId="43" fontId="16" fillId="0" borderId="0" xfId="63" applyNumberFormat="1" applyFont="1" applyFill="1" applyAlignment="1">
      <alignment horizontal="center" vertical="center"/>
    </xf>
    <xf numFmtId="43" fontId="9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53" fillId="0" borderId="0" xfId="0" applyFont="1" applyFill="1" applyAlignment="1">
      <alignment/>
    </xf>
    <xf numFmtId="43" fontId="5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73" fontId="9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/>
    </xf>
    <xf numFmtId="43" fontId="19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194" fontId="16" fillId="0" borderId="0" xfId="0" applyNumberFormat="1" applyFont="1" applyFill="1" applyAlignment="1">
      <alignment horizontal="left"/>
    </xf>
    <xf numFmtId="194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9" fillId="24" borderId="11" xfId="0" applyNumberFormat="1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0" borderId="17" xfId="53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vertical="center" wrapText="1"/>
      <protection/>
    </xf>
    <xf numFmtId="0" fontId="9" fillId="0" borderId="23" xfId="53" applyFont="1" applyFill="1" applyBorder="1" applyAlignment="1">
      <alignment vertical="center"/>
      <protection/>
    </xf>
    <xf numFmtId="0" fontId="9" fillId="0" borderId="23" xfId="53" applyFont="1" applyFill="1" applyBorder="1" applyAlignment="1">
      <alignment vertical="center" wrapText="1"/>
      <protection/>
    </xf>
    <xf numFmtId="0" fontId="4" fillId="0" borderId="19" xfId="53" applyFont="1" applyFill="1" applyBorder="1" applyAlignment="1">
      <alignment vertical="center"/>
      <protection/>
    </xf>
    <xf numFmtId="184" fontId="11" fillId="0" borderId="11" xfId="0" applyNumberFormat="1" applyFont="1" applyFill="1" applyBorder="1" applyAlignment="1">
      <alignment horizontal="left" vertical="center" wrapText="1"/>
    </xf>
    <xf numFmtId="43" fontId="7" fillId="0" borderId="0" xfId="63" applyNumberFormat="1" applyFont="1" applyFill="1" applyAlignment="1">
      <alignment horizontal="right" vertical="center"/>
    </xf>
    <xf numFmtId="43" fontId="9" fillId="0" borderId="0" xfId="53" applyNumberFormat="1" applyFont="1" applyFill="1" applyAlignment="1">
      <alignment horizontal="right" vertical="center"/>
      <protection/>
    </xf>
    <xf numFmtId="43" fontId="7" fillId="0" borderId="0" xfId="63" applyNumberFormat="1" applyFont="1" applyFill="1" applyAlignment="1">
      <alignment vertical="center"/>
    </xf>
    <xf numFmtId="43" fontId="16" fillId="0" borderId="0" xfId="63" applyNumberFormat="1" applyFont="1" applyFill="1" applyAlignment="1">
      <alignment vertical="center"/>
    </xf>
    <xf numFmtId="43" fontId="11" fillId="0" borderId="11" xfId="63" applyNumberFormat="1" applyFont="1" applyFill="1" applyBorder="1" applyAlignment="1">
      <alignment vertical="center" wrapText="1"/>
    </xf>
    <xf numFmtId="43" fontId="2" fillId="0" borderId="11" xfId="63" applyNumberFormat="1" applyFont="1" applyFill="1" applyBorder="1" applyAlignment="1">
      <alignment vertical="center" wrapText="1"/>
    </xf>
    <xf numFmtId="43" fontId="3" fillId="0" borderId="11" xfId="63" applyNumberFormat="1" applyFont="1" applyFill="1" applyBorder="1" applyAlignment="1">
      <alignment vertical="center" wrapText="1"/>
    </xf>
    <xf numFmtId="43" fontId="14" fillId="0" borderId="11" xfId="63" applyNumberFormat="1" applyFont="1" applyFill="1" applyBorder="1" applyAlignment="1">
      <alignment vertical="center" wrapText="1"/>
    </xf>
    <xf numFmtId="43" fontId="7" fillId="0" borderId="11" xfId="63" applyNumberFormat="1" applyFont="1" applyFill="1" applyBorder="1" applyAlignment="1">
      <alignment vertical="center" wrapText="1"/>
    </xf>
    <xf numFmtId="43" fontId="9" fillId="0" borderId="11" xfId="63" applyNumberFormat="1" applyFont="1" applyFill="1" applyBorder="1" applyAlignment="1">
      <alignment vertical="center" wrapText="1"/>
    </xf>
    <xf numFmtId="43" fontId="2" fillId="0" borderId="11" xfId="63" applyNumberFormat="1" applyFont="1" applyFill="1" applyBorder="1" applyAlignment="1">
      <alignment vertical="center"/>
    </xf>
    <xf numFmtId="43" fontId="3" fillId="0" borderId="11" xfId="63" applyNumberFormat="1" applyFont="1" applyFill="1" applyBorder="1" applyAlignment="1">
      <alignment vertical="center"/>
    </xf>
    <xf numFmtId="43" fontId="7" fillId="0" borderId="11" xfId="63" applyNumberFormat="1" applyFont="1" applyFill="1" applyBorder="1" applyAlignment="1">
      <alignment vertical="center"/>
    </xf>
    <xf numFmtId="43" fontId="14" fillId="0" borderId="11" xfId="63" applyNumberFormat="1" applyFont="1" applyFill="1" applyBorder="1" applyAlignment="1">
      <alignment vertical="center"/>
    </xf>
    <xf numFmtId="43" fontId="22" fillId="0" borderId="11" xfId="63" applyNumberFormat="1" applyFont="1" applyFill="1" applyBorder="1" applyAlignment="1">
      <alignment vertical="center"/>
    </xf>
    <xf numFmtId="43" fontId="18" fillId="0" borderId="0" xfId="63" applyNumberFormat="1" applyFont="1" applyFill="1" applyAlignment="1">
      <alignment vertical="center"/>
    </xf>
    <xf numFmtId="188" fontId="11" fillId="0" borderId="11" xfId="63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 horizontal="center"/>
    </xf>
    <xf numFmtId="43" fontId="17" fillId="0" borderId="0" xfId="0" applyNumberFormat="1" applyFont="1" applyFill="1" applyAlignment="1">
      <alignment/>
    </xf>
    <xf numFmtId="0" fontId="1" fillId="0" borderId="0" xfId="53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15" xfId="53" applyFont="1" applyBorder="1" applyAlignment="1">
      <alignment horizontal="center" vertical="center"/>
      <protection/>
    </xf>
    <xf numFmtId="0" fontId="12" fillId="0" borderId="33" xfId="53" applyFont="1" applyBorder="1" applyAlignment="1">
      <alignment horizontal="center" vertical="center"/>
      <protection/>
    </xf>
    <xf numFmtId="0" fontId="10" fillId="0" borderId="21" xfId="53" applyFont="1" applyBorder="1" applyAlignment="1">
      <alignment vertical="center"/>
      <protection/>
    </xf>
    <xf numFmtId="0" fontId="10" fillId="0" borderId="21" xfId="53" applyFont="1" applyBorder="1" applyAlignment="1">
      <alignment vertical="center" wrapText="1"/>
      <protection/>
    </xf>
    <xf numFmtId="0" fontId="28" fillId="0" borderId="0" xfId="53" applyFont="1" applyAlignment="1">
      <alignment vertical="center"/>
      <protection/>
    </xf>
    <xf numFmtId="0" fontId="12" fillId="0" borderId="21" xfId="53" applyFont="1" applyBorder="1" applyAlignment="1">
      <alignment vertical="center"/>
      <protection/>
    </xf>
    <xf numFmtId="0" fontId="12" fillId="0" borderId="21" xfId="53" applyFont="1" applyBorder="1" applyAlignment="1">
      <alignment vertical="center" wrapText="1"/>
      <protection/>
    </xf>
    <xf numFmtId="0" fontId="29" fillId="0" borderId="0" xfId="53" applyFont="1" applyAlignment="1">
      <alignment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20" xfId="53" applyFont="1" applyBorder="1" applyAlignment="1">
      <alignment vertical="center" wrapText="1"/>
      <protection/>
    </xf>
    <xf numFmtId="0" fontId="10" fillId="0" borderId="20" xfId="53" applyFont="1" applyBorder="1" applyAlignment="1">
      <alignment vertical="center"/>
      <protection/>
    </xf>
    <xf numFmtId="0" fontId="12" fillId="0" borderId="34" xfId="53" applyFont="1" applyBorder="1" applyAlignment="1">
      <alignment vertical="center"/>
      <protection/>
    </xf>
    <xf numFmtId="0" fontId="12" fillId="0" borderId="35" xfId="53" applyFont="1" applyBorder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0" fontId="1" fillId="0" borderId="0" xfId="53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9" fillId="0" borderId="0" xfId="53" applyFont="1" applyBorder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33" xfId="53" applyFont="1" applyFill="1" applyBorder="1" applyAlignment="1">
      <alignment horizontal="center" vertical="top"/>
      <protection/>
    </xf>
    <xf numFmtId="0" fontId="11" fillId="0" borderId="21" xfId="53" applyFont="1" applyFill="1" applyBorder="1" applyAlignment="1">
      <alignment horizontal="center" vertical="center"/>
      <protection/>
    </xf>
    <xf numFmtId="49" fontId="31" fillId="0" borderId="24" xfId="53" applyNumberFormat="1" applyFont="1" applyFill="1" applyBorder="1" applyAlignment="1">
      <alignment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49" fontId="11" fillId="4" borderId="24" xfId="53" applyNumberFormat="1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vertical="center"/>
      <protection/>
    </xf>
    <xf numFmtId="184" fontId="9" fillId="0" borderId="19" xfId="53" applyNumberFormat="1" applyFont="1" applyFill="1" applyBorder="1" applyAlignment="1">
      <alignment vertical="center" wrapText="1"/>
      <protection/>
    </xf>
    <xf numFmtId="184" fontId="9" fillId="0" borderId="36" xfId="53" applyNumberFormat="1" applyFont="1" applyFill="1" applyBorder="1" applyAlignment="1">
      <alignment vertical="center" wrapText="1"/>
      <protection/>
    </xf>
    <xf numFmtId="49" fontId="9" fillId="0" borderId="36" xfId="53" applyNumberFormat="1" applyFont="1" applyFill="1" applyBorder="1" applyAlignment="1">
      <alignment vertical="center" wrapText="1"/>
      <protection/>
    </xf>
    <xf numFmtId="4" fontId="54" fillId="0" borderId="0" xfId="53" applyNumberFormat="1" applyFont="1" applyFill="1">
      <alignment/>
      <protection/>
    </xf>
    <xf numFmtId="0" fontId="9" fillId="24" borderId="20" xfId="53" applyFont="1" applyFill="1" applyBorder="1" applyAlignment="1">
      <alignment horizontal="center" vertical="center"/>
      <protection/>
    </xf>
    <xf numFmtId="49" fontId="9" fillId="24" borderId="24" xfId="53" applyNumberFormat="1" applyFont="1" applyFill="1" applyBorder="1" applyAlignment="1">
      <alignment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49" fontId="9" fillId="0" borderId="29" xfId="53" applyNumberFormat="1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49" fontId="9" fillId="0" borderId="13" xfId="53" applyNumberFormat="1" applyFont="1" applyFill="1" applyBorder="1" applyAlignment="1">
      <alignment vertical="center" wrapText="1"/>
      <protection/>
    </xf>
    <xf numFmtId="49" fontId="9" fillId="0" borderId="36" xfId="53" applyNumberFormat="1" applyFont="1" applyFill="1" applyBorder="1" applyAlignment="1">
      <alignment vertical="center"/>
      <protection/>
    </xf>
    <xf numFmtId="0" fontId="11" fillId="4" borderId="24" xfId="0" applyFont="1" applyFill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9" fontId="11" fillId="4" borderId="24" xfId="53" applyNumberFormat="1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justify" vertical="center" wrapText="1"/>
      <protection/>
    </xf>
    <xf numFmtId="0" fontId="9" fillId="0" borderId="11" xfId="53" applyFont="1" applyFill="1" applyBorder="1" applyAlignment="1">
      <alignment horizontal="justify" vertical="center" wrapText="1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9" fillId="0" borderId="13" xfId="53" applyFont="1" applyFill="1" applyBorder="1" applyAlignment="1">
      <alignment wrapText="1"/>
      <protection/>
    </xf>
    <xf numFmtId="49" fontId="11" fillId="0" borderId="19" xfId="53" applyNumberFormat="1" applyFont="1" applyFill="1" applyBorder="1" applyAlignment="1">
      <alignment vertical="center"/>
      <protection/>
    </xf>
    <xf numFmtId="49" fontId="9" fillId="0" borderId="22" xfId="53" applyNumberFormat="1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49" fontId="11" fillId="0" borderId="24" xfId="53" applyNumberFormat="1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horizontal="center" vertical="center"/>
      <protection/>
    </xf>
    <xf numFmtId="49" fontId="10" fillId="0" borderId="24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49" fontId="14" fillId="0" borderId="37" xfId="53" applyNumberFormat="1" applyFont="1" applyFill="1" applyBorder="1" applyAlignment="1">
      <alignment horizontal="center" vertical="center"/>
      <protection/>
    </xf>
    <xf numFmtId="0" fontId="14" fillId="0" borderId="29" xfId="53" applyFont="1" applyFill="1" applyBorder="1" applyAlignment="1">
      <alignment horizontal="center" vertical="center"/>
      <protection/>
    </xf>
    <xf numFmtId="49" fontId="55" fillId="0" borderId="30" xfId="53" applyNumberFormat="1" applyFont="1" applyFill="1" applyBorder="1" applyAlignment="1">
      <alignment vertical="center" wrapText="1"/>
      <protection/>
    </xf>
    <xf numFmtId="0" fontId="14" fillId="0" borderId="20" xfId="53" applyFont="1" applyFill="1" applyBorder="1" applyAlignment="1">
      <alignment horizontal="center" vertical="center"/>
      <protection/>
    </xf>
    <xf numFmtId="49" fontId="14" fillId="0" borderId="14" xfId="53" applyNumberFormat="1" applyFont="1" applyFill="1" applyBorder="1" applyAlignment="1">
      <alignment vertical="center"/>
      <protection/>
    </xf>
    <xf numFmtId="49" fontId="6" fillId="0" borderId="14" xfId="53" applyNumberFormat="1" applyFont="1" applyFill="1" applyBorder="1" applyAlignment="1">
      <alignment vertical="center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51" fillId="0" borderId="14" xfId="53" applyNumberFormat="1" applyFont="1" applyFill="1" applyBorder="1" applyAlignment="1">
      <alignment vertical="center" wrapText="1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14" fillId="0" borderId="34" xfId="53" applyFont="1" applyFill="1" applyBorder="1" applyAlignment="1">
      <alignment horizontal="center" vertical="center"/>
      <protection/>
    </xf>
    <xf numFmtId="0" fontId="7" fillId="0" borderId="34" xfId="53" applyFont="1" applyFill="1" applyBorder="1" applyAlignment="1">
      <alignment horizontal="center" vertical="center"/>
      <protection/>
    </xf>
    <xf numFmtId="184" fontId="7" fillId="0" borderId="14" xfId="53" applyNumberFormat="1" applyFont="1" applyFill="1" applyBorder="1" applyAlignment="1">
      <alignment vertical="center" wrapText="1"/>
      <protection/>
    </xf>
    <xf numFmtId="0" fontId="7" fillId="0" borderId="21" xfId="53" applyFont="1" applyFill="1" applyBorder="1" applyAlignment="1">
      <alignment horizontal="center" vertical="center"/>
      <protection/>
    </xf>
    <xf numFmtId="49" fontId="7" fillId="0" borderId="14" xfId="53" applyNumberFormat="1" applyFont="1" applyFill="1" applyBorder="1" applyAlignment="1">
      <alignment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49" fontId="7" fillId="0" borderId="23" xfId="53" applyNumberFormat="1" applyFont="1" applyFill="1" applyBorder="1" applyAlignment="1">
      <alignment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49" fontId="11" fillId="0" borderId="14" xfId="53" applyNumberFormat="1" applyFont="1" applyFill="1" applyBorder="1" applyAlignment="1">
      <alignment vertical="center"/>
      <protection/>
    </xf>
    <xf numFmtId="4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7" fillId="0" borderId="14" xfId="0" applyFont="1" applyBorder="1" applyAlignment="1">
      <alignment wrapText="1"/>
    </xf>
    <xf numFmtId="0" fontId="14" fillId="0" borderId="35" xfId="53" applyFont="1" applyFill="1" applyBorder="1" applyAlignment="1">
      <alignment horizontal="center" vertical="center"/>
      <protection/>
    </xf>
    <xf numFmtId="49" fontId="14" fillId="0" borderId="38" xfId="53" applyNumberFormat="1" applyFont="1" applyFill="1" applyBorder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172" fontId="9" fillId="0" borderId="0" xfId="53" applyNumberFormat="1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0" fontId="9" fillId="0" borderId="0" xfId="53" applyFont="1" applyFill="1" applyAlignment="1">
      <alignment horizontal="justify" vertical="center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horizontal="justify" vertical="center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top"/>
      <protection/>
    </xf>
    <xf numFmtId="0" fontId="9" fillId="0" borderId="11" xfId="53" applyNumberFormat="1" applyFont="1" applyFill="1" applyBorder="1" applyAlignment="1">
      <alignment horizontal="justify" vertical="center"/>
      <protection/>
    </xf>
    <xf numFmtId="0" fontId="7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justify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justify" wrapText="1"/>
      <protection/>
    </xf>
    <xf numFmtId="0" fontId="9" fillId="0" borderId="0" xfId="53" applyFont="1" applyFill="1" applyBorder="1" applyAlignment="1">
      <alignment horizontal="justify" vertical="center" wrapText="1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justify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>
      <alignment/>
      <protection/>
    </xf>
    <xf numFmtId="0" fontId="9" fillId="0" borderId="0" xfId="53" applyNumberFormat="1" applyFont="1" applyFill="1" applyBorder="1" applyAlignment="1">
      <alignment horizontal="justify" vertical="center" wrapText="1"/>
      <protection/>
    </xf>
    <xf numFmtId="0" fontId="11" fillId="0" borderId="0" xfId="53" applyFont="1" applyFill="1" applyBorder="1" applyAlignment="1">
      <alignment horizontal="justify" vertical="center" wrapText="1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172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9" fillId="0" borderId="0" xfId="53" applyFont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0" fillId="0" borderId="0" xfId="53" applyFont="1" applyAlignment="1">
      <alignment horizontal="center" wrapText="1"/>
      <protection/>
    </xf>
    <xf numFmtId="0" fontId="5" fillId="0" borderId="0" xfId="53" applyFont="1">
      <alignment/>
      <protection/>
    </xf>
    <xf numFmtId="0" fontId="2" fillId="0" borderId="25" xfId="53" applyFont="1" applyFill="1" applyBorder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49" fontId="32" fillId="0" borderId="13" xfId="53" applyNumberFormat="1" applyFont="1" applyFill="1" applyBorder="1" applyAlignment="1">
      <alignment horizontal="center"/>
      <protection/>
    </xf>
    <xf numFmtId="0" fontId="32" fillId="0" borderId="12" xfId="53" applyFont="1" applyFill="1" applyBorder="1" applyAlignment="1">
      <alignment horizontal="center"/>
      <protection/>
    </xf>
    <xf numFmtId="0" fontId="32" fillId="0" borderId="12" xfId="53" applyFont="1" applyFill="1" applyBorder="1">
      <alignment/>
      <protection/>
    </xf>
    <xf numFmtId="0" fontId="32" fillId="0" borderId="0" xfId="53" applyFont="1">
      <alignment/>
      <protection/>
    </xf>
    <xf numFmtId="0" fontId="32" fillId="0" borderId="12" xfId="53" applyFont="1" applyFill="1" applyBorder="1" applyAlignment="1">
      <alignment wrapText="1"/>
      <protection/>
    </xf>
    <xf numFmtId="0" fontId="32" fillId="0" borderId="40" xfId="53" applyFont="1" applyBorder="1" applyAlignment="1">
      <alignment horizontal="center"/>
      <protection/>
    </xf>
    <xf numFmtId="0" fontId="32" fillId="0" borderId="33" xfId="53" applyFont="1" applyFill="1" applyBorder="1" applyAlignment="1">
      <alignment horizontal="center"/>
      <protection/>
    </xf>
    <xf numFmtId="0" fontId="32" fillId="0" borderId="33" xfId="53" applyFont="1" applyFill="1" applyBorder="1">
      <alignment/>
      <protection/>
    </xf>
    <xf numFmtId="0" fontId="32" fillId="0" borderId="0" xfId="53" applyFont="1" applyFill="1" applyAlignment="1">
      <alignment horizontal="center"/>
      <protection/>
    </xf>
    <xf numFmtId="0" fontId="32" fillId="0" borderId="0" xfId="53" applyFont="1" applyFill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41" xfId="53" applyFont="1" applyBorder="1">
      <alignment/>
      <protection/>
    </xf>
    <xf numFmtId="0" fontId="4" fillId="0" borderId="42" xfId="53" applyFont="1" applyBorder="1" applyAlignment="1">
      <alignment horizontal="center" wrapText="1"/>
      <protection/>
    </xf>
    <xf numFmtId="0" fontId="4" fillId="0" borderId="43" xfId="53" applyFont="1" applyBorder="1" applyAlignment="1">
      <alignment horizontal="center" wrapText="1"/>
      <protection/>
    </xf>
    <xf numFmtId="0" fontId="4" fillId="0" borderId="31" xfId="53" applyFont="1" applyBorder="1" applyAlignment="1">
      <alignment horizontal="left" vertical="center"/>
      <protection/>
    </xf>
    <xf numFmtId="3" fontId="4" fillId="0" borderId="11" xfId="53" applyNumberFormat="1" applyFont="1" applyBorder="1" applyAlignment="1">
      <alignment horizontal="center"/>
      <protection/>
    </xf>
    <xf numFmtId="3" fontId="4" fillId="0" borderId="44" xfId="53" applyNumberFormat="1" applyFont="1" applyBorder="1" applyAlignment="1">
      <alignment horizontal="center"/>
      <protection/>
    </xf>
    <xf numFmtId="0" fontId="4" fillId="0" borderId="31" xfId="53" applyFont="1" applyBorder="1" applyAlignment="1">
      <alignment horizontal="left" vertical="center" wrapText="1"/>
      <protection/>
    </xf>
    <xf numFmtId="4" fontId="4" fillId="0" borderId="11" xfId="53" applyNumberFormat="1" applyFont="1" applyBorder="1" applyAlignment="1">
      <alignment horizontal="center"/>
      <protection/>
    </xf>
    <xf numFmtId="3" fontId="4" fillId="0" borderId="11" xfId="53" applyNumberFormat="1" applyFont="1" applyFill="1" applyBorder="1" applyAlignment="1">
      <alignment horizontal="center"/>
      <protection/>
    </xf>
    <xf numFmtId="4" fontId="4" fillId="0" borderId="44" xfId="53" applyNumberFormat="1" applyFont="1" applyBorder="1" applyAlignment="1">
      <alignment horizontal="center"/>
      <protection/>
    </xf>
    <xf numFmtId="0" fontId="4" fillId="0" borderId="31" xfId="53" applyFont="1" applyBorder="1">
      <alignment/>
      <protection/>
    </xf>
    <xf numFmtId="0" fontId="2" fillId="0" borderId="45" xfId="53" applyFont="1" applyBorder="1">
      <alignment/>
      <protection/>
    </xf>
    <xf numFmtId="3" fontId="2" fillId="0" borderId="46" xfId="53" applyNumberFormat="1" applyFont="1" applyBorder="1" applyAlignment="1">
      <alignment horizontal="center"/>
      <protection/>
    </xf>
    <xf numFmtId="4" fontId="2" fillId="0" borderId="46" xfId="53" applyNumberFormat="1" applyFont="1" applyBorder="1" applyAlignment="1">
      <alignment horizontal="center"/>
      <protection/>
    </xf>
    <xf numFmtId="4" fontId="2" fillId="0" borderId="47" xfId="53" applyNumberFormat="1" applyFont="1" applyBorder="1" applyAlignment="1">
      <alignment horizontal="center"/>
      <protection/>
    </xf>
    <xf numFmtId="0" fontId="11" fillId="0" borderId="39" xfId="53" applyFont="1" applyFill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44" xfId="53" applyNumberFormat="1" applyFont="1" applyBorder="1" applyAlignment="1">
      <alignment horizontal="center" vertical="center"/>
      <protection/>
    </xf>
    <xf numFmtId="43" fontId="56" fillId="0" borderId="0" xfId="63" applyNumberFormat="1" applyFont="1" applyFill="1" applyAlignment="1">
      <alignment vertical="center"/>
    </xf>
    <xf numFmtId="180" fontId="29" fillId="0" borderId="0" xfId="53" applyNumberFormat="1" applyFont="1" applyAlignment="1">
      <alignment vertical="center"/>
      <protection/>
    </xf>
    <xf numFmtId="4" fontId="12" fillId="0" borderId="0" xfId="53" applyNumberFormat="1" applyFont="1" applyAlignment="1">
      <alignment vertical="center"/>
      <protection/>
    </xf>
    <xf numFmtId="4" fontId="12" fillId="0" borderId="15" xfId="53" applyNumberFormat="1" applyFont="1" applyBorder="1" applyAlignment="1">
      <alignment horizontal="center" vertical="center"/>
      <protection/>
    </xf>
    <xf numFmtId="4" fontId="12" fillId="0" borderId="33" xfId="53" applyNumberFormat="1" applyFont="1" applyBorder="1" applyAlignment="1">
      <alignment horizontal="center" vertical="center"/>
      <protection/>
    </xf>
    <xf numFmtId="4" fontId="10" fillId="0" borderId="20" xfId="53" applyNumberFormat="1" applyFont="1" applyBorder="1" applyAlignment="1">
      <alignment horizontal="center" vertical="center"/>
      <protection/>
    </xf>
    <xf numFmtId="4" fontId="12" fillId="0" borderId="20" xfId="53" applyNumberFormat="1" applyFont="1" applyBorder="1" applyAlignment="1">
      <alignment horizontal="center" vertical="center"/>
      <protection/>
    </xf>
    <xf numFmtId="4" fontId="12" fillId="0" borderId="34" xfId="53" applyNumberFormat="1" applyFont="1" applyBorder="1" applyAlignment="1">
      <alignment horizontal="center" vertical="center"/>
      <protection/>
    </xf>
    <xf numFmtId="4" fontId="10" fillId="0" borderId="35" xfId="53" applyNumberFormat="1" applyFont="1" applyBorder="1" applyAlignment="1">
      <alignment horizontal="center" vertical="center"/>
      <protection/>
    </xf>
    <xf numFmtId="4" fontId="27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Border="1" applyAlignment="1">
      <alignment horizontal="center" vertical="center"/>
      <protection/>
    </xf>
    <xf numFmtId="4" fontId="57" fillId="0" borderId="0" xfId="53" applyNumberFormat="1" applyFont="1" applyBorder="1" applyAlignment="1">
      <alignment horizontal="center" vertical="center"/>
      <protection/>
    </xf>
    <xf numFmtId="4" fontId="30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Alignment="1">
      <alignment vertical="center"/>
      <protection/>
    </xf>
    <xf numFmtId="190" fontId="11" fillId="0" borderId="11" xfId="63" applyNumberFormat="1" applyFont="1" applyFill="1" applyBorder="1" applyAlignment="1">
      <alignment horizontal="center" vertical="center" wrapText="1"/>
    </xf>
    <xf numFmtId="191" fontId="11" fillId="0" borderId="11" xfId="63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5" xfId="53" applyNumberFormat="1" applyFont="1" applyFill="1" applyBorder="1" applyAlignment="1">
      <alignment horizontal="center" vertical="center"/>
      <protection/>
    </xf>
    <xf numFmtId="4" fontId="11" fillId="0" borderId="33" xfId="53" applyNumberFormat="1" applyFont="1" applyFill="1" applyBorder="1" applyAlignment="1">
      <alignment horizontal="center" vertical="top"/>
      <protection/>
    </xf>
    <xf numFmtId="4" fontId="31" fillId="0" borderId="25" xfId="53" applyNumberFormat="1" applyFont="1" applyFill="1" applyBorder="1" applyAlignment="1">
      <alignment horizontal="center" vertical="center"/>
      <protection/>
    </xf>
    <xf numFmtId="4" fontId="11" fillId="4" borderId="25" xfId="53" applyNumberFormat="1" applyFont="1" applyFill="1" applyBorder="1" applyAlignment="1">
      <alignment horizontal="center" vertical="center"/>
      <protection/>
    </xf>
    <xf numFmtId="4" fontId="9" fillId="0" borderId="21" xfId="53" applyNumberFormat="1" applyFont="1" applyFill="1" applyBorder="1" applyAlignment="1">
      <alignment horizontal="center" vertical="center"/>
      <protection/>
    </xf>
    <xf numFmtId="4" fontId="9" fillId="0" borderId="20" xfId="53" applyNumberFormat="1" applyFont="1" applyFill="1" applyBorder="1" applyAlignment="1">
      <alignment horizontal="center" vertical="center"/>
      <protection/>
    </xf>
    <xf numFmtId="4" fontId="9" fillId="0" borderId="34" xfId="53" applyNumberFormat="1" applyFont="1" applyFill="1" applyBorder="1" applyAlignment="1">
      <alignment horizontal="center" vertical="center"/>
      <protection/>
    </xf>
    <xf numFmtId="4" fontId="9" fillId="24" borderId="25" xfId="53" applyNumberFormat="1" applyFont="1" applyFill="1" applyBorder="1" applyAlignment="1">
      <alignment horizontal="center" vertical="center"/>
      <protection/>
    </xf>
    <xf numFmtId="4" fontId="9" fillId="0" borderId="29" xfId="53" applyNumberFormat="1" applyFont="1" applyFill="1" applyBorder="1" applyAlignment="1">
      <alignment horizontal="center" vertical="center"/>
      <protection/>
    </xf>
    <xf numFmtId="4" fontId="9" fillId="0" borderId="12" xfId="53" applyNumberFormat="1" applyFont="1" applyFill="1" applyBorder="1" applyAlignment="1">
      <alignment horizontal="center" vertical="center"/>
      <protection/>
    </xf>
    <xf numFmtId="4" fontId="11" fillId="0" borderId="2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1" fillId="0" borderId="25" xfId="53" applyNumberFormat="1" applyFont="1" applyFill="1" applyBorder="1" applyAlignment="1">
      <alignment horizontal="center" vertical="center"/>
      <protection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11" fillId="0" borderId="20" xfId="53" applyNumberFormat="1" applyFont="1" applyFill="1" applyBorder="1" applyAlignment="1">
      <alignment horizontal="center" vertical="center"/>
      <protection/>
    </xf>
    <xf numFmtId="4" fontId="10" fillId="0" borderId="25" xfId="53" applyNumberFormat="1" applyFont="1" applyFill="1" applyBorder="1" applyAlignment="1">
      <alignment horizontal="center" vertical="center"/>
      <protection/>
    </xf>
    <xf numFmtId="4" fontId="54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58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14" fillId="0" borderId="15" xfId="53" applyNumberFormat="1" applyFont="1" applyFill="1" applyBorder="1" applyAlignment="1">
      <alignment horizontal="center" vertical="center"/>
      <protection/>
    </xf>
    <xf numFmtId="4" fontId="14" fillId="0" borderId="35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202" fontId="9" fillId="0" borderId="0" xfId="53" applyNumberFormat="1" applyFont="1" applyFill="1" applyAlignment="1">
      <alignment vertical="center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43" fontId="52" fillId="0" borderId="0" xfId="63" applyNumberFormat="1" applyFont="1" applyFill="1" applyAlignment="1">
      <alignment vertical="center"/>
    </xf>
    <xf numFmtId="4" fontId="55" fillId="0" borderId="29" xfId="53" applyNumberFormat="1" applyFont="1" applyFill="1" applyBorder="1" applyAlignment="1">
      <alignment horizontal="center" vertical="center"/>
      <protection/>
    </xf>
    <xf numFmtId="4" fontId="14" fillId="0" borderId="20" xfId="53" applyNumberFormat="1" applyFont="1" applyFill="1" applyBorder="1" applyAlignment="1">
      <alignment horizontal="center" vertical="center"/>
      <protection/>
    </xf>
    <xf numFmtId="4" fontId="6" fillId="0" borderId="20" xfId="53" applyNumberFormat="1" applyFont="1" applyFill="1" applyBorder="1" applyAlignment="1">
      <alignment horizontal="center" vertical="center"/>
      <protection/>
    </xf>
    <xf numFmtId="4" fontId="59" fillId="0" borderId="20" xfId="53" applyNumberFormat="1" applyFont="1" applyFill="1" applyBorder="1" applyAlignment="1">
      <alignment horizontal="center" vertical="center"/>
      <protection/>
    </xf>
    <xf numFmtId="4" fontId="7" fillId="0" borderId="20" xfId="53" applyNumberFormat="1" applyFont="1" applyFill="1" applyBorder="1" applyAlignment="1">
      <alignment horizontal="center" vertical="center"/>
      <protection/>
    </xf>
    <xf numFmtId="4" fontId="51" fillId="0" borderId="20" xfId="53" applyNumberFormat="1" applyFont="1" applyFill="1" applyBorder="1" applyAlignment="1">
      <alignment horizontal="center" vertical="center"/>
      <protection/>
    </xf>
    <xf numFmtId="4" fontId="14" fillId="0" borderId="12" xfId="53" applyNumberFormat="1" applyFont="1" applyFill="1" applyBorder="1" applyAlignment="1">
      <alignment horizontal="center" vertical="center"/>
      <protection/>
    </xf>
    <xf numFmtId="4" fontId="7" fillId="0" borderId="12" xfId="53" applyNumberFormat="1" applyFont="1" applyFill="1" applyBorder="1" applyAlignment="1">
      <alignment horizontal="center" vertical="center"/>
      <protection/>
    </xf>
    <xf numFmtId="4" fontId="7" fillId="0" borderId="34" xfId="53" applyNumberFormat="1" applyFont="1" applyFill="1" applyBorder="1" applyAlignment="1">
      <alignment horizontal="center"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0" xfId="53" applyNumberFormat="1" applyFont="1" applyAlignment="1">
      <alignment horizontal="center" vertical="center"/>
      <protection/>
    </xf>
    <xf numFmtId="4" fontId="5" fillId="0" borderId="25" xfId="65" applyNumberFormat="1" applyFont="1" applyBorder="1" applyAlignment="1">
      <alignment horizontal="center" vertical="center"/>
    </xf>
    <xf numFmtId="4" fontId="4" fillId="0" borderId="21" xfId="65" applyNumberFormat="1" applyFont="1" applyFill="1" applyBorder="1" applyAlignment="1">
      <alignment horizontal="center" vertical="center"/>
    </xf>
    <xf numFmtId="4" fontId="4" fillId="0" borderId="12" xfId="65" applyNumberFormat="1" applyFont="1" applyFill="1" applyBorder="1" applyAlignment="1">
      <alignment horizontal="center" vertical="center"/>
    </xf>
    <xf numFmtId="4" fontId="5" fillId="0" borderId="25" xfId="65" applyNumberFormat="1" applyFont="1" applyFill="1" applyBorder="1" applyAlignment="1">
      <alignment horizontal="center" vertical="center"/>
    </xf>
    <xf numFmtId="4" fontId="4" fillId="24" borderId="21" xfId="65" applyNumberFormat="1" applyFont="1" applyFill="1" applyBorder="1" applyAlignment="1">
      <alignment horizontal="center" vertical="center"/>
    </xf>
    <xf numFmtId="4" fontId="4" fillId="0" borderId="29" xfId="65" applyNumberFormat="1" applyFont="1" applyBorder="1" applyAlignment="1">
      <alignment horizontal="center" vertical="center"/>
    </xf>
    <xf numFmtId="4" fontId="4" fillId="0" borderId="20" xfId="65" applyNumberFormat="1" applyFont="1" applyBorder="1" applyAlignment="1">
      <alignment horizontal="center" vertical="center"/>
    </xf>
    <xf numFmtId="4" fontId="10" fillId="0" borderId="25" xfId="65" applyNumberFormat="1" applyFont="1" applyBorder="1" applyAlignment="1">
      <alignment horizontal="center" vertical="center"/>
    </xf>
    <xf numFmtId="4" fontId="54" fillId="0" borderId="0" xfId="53" applyNumberFormat="1" applyFont="1" applyAlignment="1">
      <alignment vertical="center"/>
      <protection/>
    </xf>
    <xf numFmtId="173" fontId="9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180" fontId="16" fillId="0" borderId="0" xfId="0" applyNumberFormat="1" applyFont="1" applyFill="1" applyAlignment="1">
      <alignment horizontal="left"/>
    </xf>
    <xf numFmtId="180" fontId="51" fillId="0" borderId="0" xfId="0" applyNumberFormat="1" applyFont="1" applyFill="1" applyAlignment="1">
      <alignment horizontal="left" wrapText="1"/>
    </xf>
    <xf numFmtId="180" fontId="16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 vertical="center"/>
    </xf>
    <xf numFmtId="180" fontId="17" fillId="0" borderId="0" xfId="0" applyNumberFormat="1" applyFont="1" applyFill="1" applyAlignment="1">
      <alignment horizontal="left"/>
    </xf>
    <xf numFmtId="180" fontId="20" fillId="0" borderId="0" xfId="0" applyNumberFormat="1" applyFont="1" applyFill="1" applyAlignment="1">
      <alignment horizontal="left"/>
    </xf>
    <xf numFmtId="180" fontId="17" fillId="0" borderId="0" xfId="0" applyNumberFormat="1" applyFont="1" applyFill="1" applyAlignment="1">
      <alignment horizontal="left"/>
    </xf>
    <xf numFmtId="180" fontId="16" fillId="0" borderId="0" xfId="0" applyNumberFormat="1" applyFont="1" applyFill="1" applyAlignment="1">
      <alignment horizontal="left" vertical="center"/>
    </xf>
    <xf numFmtId="180" fontId="16" fillId="0" borderId="0" xfId="0" applyNumberFormat="1" applyFont="1" applyFill="1" applyAlignment="1">
      <alignment horizontal="left"/>
    </xf>
    <xf numFmtId="180" fontId="52" fillId="0" borderId="0" xfId="0" applyNumberFormat="1" applyFont="1" applyFill="1" applyAlignment="1">
      <alignment horizontal="left"/>
    </xf>
    <xf numFmtId="180" fontId="17" fillId="0" borderId="0" xfId="0" applyNumberFormat="1" applyFont="1" applyFill="1" applyAlignment="1">
      <alignment horizontal="left" vertical="center"/>
    </xf>
    <xf numFmtId="180" fontId="50" fillId="0" borderId="0" xfId="0" applyNumberFormat="1" applyFont="1" applyFill="1" applyAlignment="1">
      <alignment horizontal="left"/>
    </xf>
    <xf numFmtId="189" fontId="16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43" fontId="16" fillId="0" borderId="0" xfId="0" applyNumberFormat="1" applyFont="1" applyFill="1" applyAlignment="1">
      <alignment horizontal="center"/>
    </xf>
    <xf numFmtId="43" fontId="17" fillId="0" borderId="0" xfId="0" applyNumberFormat="1" applyFont="1" applyFill="1" applyAlignment="1">
      <alignment horizontal="left" vertical="center"/>
    </xf>
    <xf numFmtId="0" fontId="9" fillId="0" borderId="3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wrapText="1"/>
    </xf>
    <xf numFmtId="43" fontId="9" fillId="0" borderId="0" xfId="53" applyNumberFormat="1" applyFont="1" applyAlignment="1">
      <alignment horizontal="center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0" fillId="0" borderId="0" xfId="53" applyFont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/>
      <protection/>
    </xf>
    <xf numFmtId="0" fontId="12" fillId="0" borderId="33" xfId="53" applyFont="1" applyBorder="1" applyAlignment="1">
      <alignment horizontal="center" vertical="center"/>
      <protection/>
    </xf>
    <xf numFmtId="49" fontId="11" fillId="0" borderId="37" xfId="53" applyNumberFormat="1" applyFont="1" applyFill="1" applyBorder="1" applyAlignment="1">
      <alignment horizontal="center" vertical="center"/>
      <protection/>
    </xf>
    <xf numFmtId="49" fontId="11" fillId="0" borderId="4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 wrapText="1"/>
      <protection/>
    </xf>
    <xf numFmtId="4" fontId="54" fillId="0" borderId="0" xfId="53" applyNumberFormat="1" applyFont="1" applyFill="1" applyAlignment="1">
      <alignment horizontal="center"/>
      <protection/>
    </xf>
    <xf numFmtId="0" fontId="54" fillId="0" borderId="0" xfId="53" applyFont="1" applyFill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11" fillId="0" borderId="48" xfId="53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4" fontId="5" fillId="0" borderId="15" xfId="53" applyNumberFormat="1" applyFont="1" applyBorder="1" applyAlignment="1">
      <alignment horizontal="center" vertical="center" wrapText="1"/>
      <protection/>
    </xf>
    <xf numFmtId="4" fontId="5" fillId="0" borderId="33" xfId="53" applyNumberFormat="1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6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0" fontId="16" fillId="0" borderId="0" xfId="0" applyFont="1" applyFill="1" applyAlignment="1">
      <alignment horizontal="left"/>
    </xf>
    <xf numFmtId="0" fontId="10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49" xfId="53" applyNumberFormat="1" applyFont="1" applyFill="1" applyBorder="1" applyAlignment="1">
      <alignment horizontal="center" vertical="center" wrapText="1"/>
      <protection/>
    </xf>
    <xf numFmtId="49" fontId="14" fillId="0" borderId="39" xfId="53" applyNumberFormat="1" applyFont="1" applyFill="1" applyBorder="1" applyAlignment="1">
      <alignment horizontal="center" vertical="center" wrapText="1"/>
      <protection/>
    </xf>
    <xf numFmtId="0" fontId="2" fillId="0" borderId="50" xfId="53" applyFont="1" applyBorder="1" applyAlignment="1">
      <alignment horizontal="center"/>
      <protection/>
    </xf>
    <xf numFmtId="0" fontId="2" fillId="0" borderId="38" xfId="53" applyFont="1" applyBorder="1" applyAlignment="1">
      <alignment horizontal="center"/>
      <protection/>
    </xf>
    <xf numFmtId="0" fontId="2" fillId="0" borderId="51" xfId="53" applyFont="1" applyBorder="1" applyAlignment="1">
      <alignment horizontal="center"/>
      <protection/>
    </xf>
    <xf numFmtId="0" fontId="11" fillId="0" borderId="20" xfId="53" applyFont="1" applyBorder="1" applyAlignment="1">
      <alignment vertical="center"/>
      <protection/>
    </xf>
    <xf numFmtId="0" fontId="5" fillId="0" borderId="21" xfId="53" applyFont="1" applyBorder="1" applyAlignment="1">
      <alignment vertical="center" wrapText="1"/>
      <protection/>
    </xf>
    <xf numFmtId="0" fontId="5" fillId="0" borderId="20" xfId="53" applyFont="1" applyBorder="1" applyAlignment="1">
      <alignment vertical="center"/>
      <protection/>
    </xf>
    <xf numFmtId="0" fontId="5" fillId="0" borderId="20" xfId="53" applyFont="1" applyBorder="1" applyAlignment="1">
      <alignment vertical="center" wrapText="1"/>
      <protection/>
    </xf>
    <xf numFmtId="0" fontId="32" fillId="0" borderId="20" xfId="53" applyFont="1" applyBorder="1" applyAlignment="1">
      <alignment vertical="center" wrapText="1"/>
      <protection/>
    </xf>
    <xf numFmtId="0" fontId="32" fillId="0" borderId="34" xfId="53" applyFont="1" applyBorder="1" applyAlignment="1">
      <alignment vertical="center" wrapText="1"/>
      <protection/>
    </xf>
    <xf numFmtId="0" fontId="5" fillId="0" borderId="35" xfId="53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="75" zoomScaleNormal="75" zoomScalePageLayoutView="0" workbookViewId="0" topLeftCell="A4">
      <selection activeCell="D32" sqref="D32"/>
    </sheetView>
  </sheetViews>
  <sheetFormatPr defaultColWidth="10.00390625" defaultRowHeight="15"/>
  <cols>
    <col min="1" max="1" width="24.421875" style="229" customWidth="1"/>
    <col min="2" max="2" width="65.28125" style="229" customWidth="1"/>
    <col min="3" max="3" width="16.00390625" style="415" customWidth="1"/>
    <col min="4" max="4" width="18.00390625" style="229" customWidth="1"/>
    <col min="5" max="16384" width="10.00390625" style="229" customWidth="1"/>
  </cols>
  <sheetData>
    <row r="1" ht="12.75">
      <c r="C1" s="117" t="s">
        <v>405</v>
      </c>
    </row>
    <row r="2" ht="12.75">
      <c r="C2" s="117" t="s">
        <v>404</v>
      </c>
    </row>
    <row r="3" ht="12.75">
      <c r="C3" s="117" t="s">
        <v>471</v>
      </c>
    </row>
    <row r="4" ht="12.75">
      <c r="C4" s="117" t="s">
        <v>341</v>
      </c>
    </row>
    <row r="5" ht="12.75">
      <c r="C5" s="117" t="s">
        <v>3</v>
      </c>
    </row>
    <row r="7" spans="1:3" s="230" customFormat="1" ht="63" customHeight="1">
      <c r="A7" s="500" t="s">
        <v>4</v>
      </c>
      <c r="B7" s="500"/>
      <c r="C7" s="500"/>
    </row>
    <row r="8" spans="1:3" ht="18" thickBot="1">
      <c r="A8" s="231"/>
      <c r="B8" s="231"/>
      <c r="C8" s="404"/>
    </row>
    <row r="9" spans="1:3" ht="18">
      <c r="A9" s="232" t="s">
        <v>5</v>
      </c>
      <c r="B9" s="501" t="s">
        <v>6</v>
      </c>
      <c r="C9" s="405" t="s">
        <v>7</v>
      </c>
    </row>
    <row r="10" spans="1:3" ht="18" thickBot="1">
      <c r="A10" s="233" t="s">
        <v>8</v>
      </c>
      <c r="B10" s="502"/>
      <c r="C10" s="406" t="s">
        <v>9</v>
      </c>
    </row>
    <row r="11" spans="1:3" s="236" customFormat="1" ht="42" customHeight="1" hidden="1">
      <c r="A11" s="234" t="s">
        <v>10</v>
      </c>
      <c r="B11" s="235" t="s">
        <v>11</v>
      </c>
      <c r="C11" s="407">
        <f>C12</f>
        <v>0</v>
      </c>
    </row>
    <row r="12" spans="1:3" s="236" customFormat="1" ht="42" customHeight="1" hidden="1">
      <c r="A12" s="237" t="s">
        <v>12</v>
      </c>
      <c r="B12" s="238" t="s">
        <v>13</v>
      </c>
      <c r="C12" s="408">
        <v>0</v>
      </c>
    </row>
    <row r="13" spans="1:3" s="239" customFormat="1" ht="54" customHeight="1" hidden="1">
      <c r="A13" s="234" t="s">
        <v>14</v>
      </c>
      <c r="B13" s="235" t="s">
        <v>15</v>
      </c>
      <c r="C13" s="407">
        <f>C14-C15</f>
        <v>0</v>
      </c>
    </row>
    <row r="14" spans="1:3" s="239" customFormat="1" ht="62.25" customHeight="1" hidden="1">
      <c r="A14" s="240" t="s">
        <v>16</v>
      </c>
      <c r="B14" s="241" t="s">
        <v>17</v>
      </c>
      <c r="C14" s="408"/>
    </row>
    <row r="15" spans="1:3" s="239" customFormat="1" ht="54.75" customHeight="1" hidden="1">
      <c r="A15" s="240" t="s">
        <v>18</v>
      </c>
      <c r="B15" s="241" t="s">
        <v>19</v>
      </c>
      <c r="C15" s="408"/>
    </row>
    <row r="16" spans="1:3" s="239" customFormat="1" ht="17.25">
      <c r="A16" s="242"/>
      <c r="B16" s="242"/>
      <c r="C16" s="407"/>
    </row>
    <row r="17" spans="1:4" s="239" customFormat="1" ht="31.5" customHeight="1">
      <c r="A17" s="540" t="s">
        <v>20</v>
      </c>
      <c r="B17" s="541" t="s">
        <v>21</v>
      </c>
      <c r="C17" s="407">
        <f>C30-C11</f>
        <v>19249.10334</v>
      </c>
      <c r="D17" s="403"/>
    </row>
    <row r="18" spans="1:3" s="239" customFormat="1" ht="17.25">
      <c r="A18" s="242"/>
      <c r="B18" s="542"/>
      <c r="C18" s="407"/>
    </row>
    <row r="19" spans="1:3" ht="42" customHeight="1" hidden="1">
      <c r="A19" s="242" t="s">
        <v>22</v>
      </c>
      <c r="B19" s="543" t="s">
        <v>23</v>
      </c>
      <c r="C19" s="407">
        <f>C23-C24+C21</f>
        <v>0</v>
      </c>
    </row>
    <row r="20" spans="1:3" ht="13.5" customHeight="1" hidden="1">
      <c r="A20" s="242"/>
      <c r="B20" s="543"/>
      <c r="C20" s="407"/>
    </row>
    <row r="21" spans="1:3" s="230" customFormat="1" ht="46.5" hidden="1">
      <c r="A21" s="240" t="s">
        <v>24</v>
      </c>
      <c r="B21" s="544" t="s">
        <v>25</v>
      </c>
      <c r="C21" s="408"/>
    </row>
    <row r="22" spans="1:3" s="230" customFormat="1" ht="18" hidden="1">
      <c r="A22" s="240"/>
      <c r="B22" s="544"/>
      <c r="C22" s="408"/>
    </row>
    <row r="23" spans="1:3" s="230" customFormat="1" ht="62.25" customHeight="1" hidden="1">
      <c r="A23" s="240" t="s">
        <v>26</v>
      </c>
      <c r="B23" s="544" t="s">
        <v>27</v>
      </c>
      <c r="C23" s="408"/>
    </row>
    <row r="24" spans="1:3" s="230" customFormat="1" ht="39" customHeight="1" hidden="1">
      <c r="A24" s="240" t="s">
        <v>28</v>
      </c>
      <c r="B24" s="544" t="s">
        <v>29</v>
      </c>
      <c r="C24" s="408"/>
    </row>
    <row r="25" spans="1:3" s="230" customFormat="1" ht="39" customHeight="1" hidden="1">
      <c r="A25" s="243"/>
      <c r="B25" s="545"/>
      <c r="C25" s="409"/>
    </row>
    <row r="26" spans="1:3" ht="39" customHeight="1" hidden="1">
      <c r="A26" s="242" t="s">
        <v>30</v>
      </c>
      <c r="B26" s="543" t="s">
        <v>31</v>
      </c>
      <c r="C26" s="407">
        <f>C28</f>
        <v>0</v>
      </c>
    </row>
    <row r="27" spans="1:3" s="230" customFormat="1" ht="39" customHeight="1" hidden="1">
      <c r="A27" s="243"/>
      <c r="B27" s="545"/>
      <c r="C27" s="409"/>
    </row>
    <row r="28" spans="1:3" s="230" customFormat="1" ht="39" customHeight="1" hidden="1">
      <c r="A28" s="243" t="s">
        <v>32</v>
      </c>
      <c r="B28" s="545" t="s">
        <v>33</v>
      </c>
      <c r="C28" s="409"/>
    </row>
    <row r="29" spans="1:3" s="230" customFormat="1" ht="39" customHeight="1" hidden="1">
      <c r="A29" s="243"/>
      <c r="B29" s="545"/>
      <c r="C29" s="409"/>
    </row>
    <row r="30" spans="1:3" s="230" customFormat="1" ht="39" customHeight="1" thickBot="1">
      <c r="A30" s="244"/>
      <c r="B30" s="546" t="s">
        <v>34</v>
      </c>
      <c r="C30" s="410">
        <f>'Пр.7 Р.П. ЦС. ВР'!E324-'Пр.2. Доходы'!C58</f>
        <v>19249.10334</v>
      </c>
    </row>
    <row r="31" spans="1:3" ht="12.75">
      <c r="A31" s="245"/>
      <c r="B31" s="245"/>
      <c r="C31" s="411"/>
    </row>
    <row r="32" spans="1:3" ht="12">
      <c r="A32" s="246"/>
      <c r="B32" s="246"/>
      <c r="C32" s="412"/>
    </row>
    <row r="33" spans="1:3" s="230" customFormat="1" ht="12.75">
      <c r="A33" s="246"/>
      <c r="B33" s="246"/>
      <c r="C33" s="412"/>
    </row>
    <row r="34" spans="1:3" s="230" customFormat="1" ht="12.75">
      <c r="A34" s="245"/>
      <c r="B34" s="245"/>
      <c r="C34" s="413"/>
    </row>
    <row r="35" spans="1:3" s="230" customFormat="1" ht="12.75">
      <c r="A35" s="245"/>
      <c r="B35" s="247"/>
      <c r="C35" s="411"/>
    </row>
    <row r="36" spans="1:3" ht="12.75">
      <c r="A36" s="245"/>
      <c r="B36" s="247"/>
      <c r="C36" s="411"/>
    </row>
    <row r="37" spans="1:3" ht="18">
      <c r="A37" s="248"/>
      <c r="B37" s="249"/>
      <c r="C37" s="414"/>
    </row>
    <row r="46" ht="12">
      <c r="B46" s="229" t="s">
        <v>35</v>
      </c>
    </row>
  </sheetData>
  <sheetProtection/>
  <mergeCells count="2">
    <mergeCell ref="A7:C7"/>
    <mergeCell ref="B9:B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8" sqref="A8:E8"/>
    </sheetView>
  </sheetViews>
  <sheetFormatPr defaultColWidth="10.140625" defaultRowHeight="15"/>
  <cols>
    <col min="1" max="1" width="28.421875" style="355" customWidth="1"/>
    <col min="2" max="2" width="14.57421875" style="355" customWidth="1"/>
    <col min="3" max="3" width="16.421875" style="355" customWidth="1"/>
    <col min="4" max="4" width="13.140625" style="355" customWidth="1"/>
    <col min="5" max="5" width="14.57421875" style="355" customWidth="1"/>
    <col min="6" max="8" width="10.140625" style="355" customWidth="1"/>
    <col min="9" max="9" width="11.421875" style="355" customWidth="1"/>
    <col min="10" max="16384" width="10.140625" style="355" customWidth="1"/>
  </cols>
  <sheetData>
    <row r="1" spans="2:5" ht="13.5">
      <c r="B1" s="378"/>
      <c r="C1" s="378"/>
      <c r="D1" s="378"/>
      <c r="E1" s="357" t="s">
        <v>405</v>
      </c>
    </row>
    <row r="2" spans="2:5" ht="13.5">
      <c r="B2" s="378"/>
      <c r="C2" s="378"/>
      <c r="D2" s="378"/>
      <c r="E2" s="358" t="s">
        <v>404</v>
      </c>
    </row>
    <row r="3" spans="2:5" ht="12.75">
      <c r="B3" s="378"/>
      <c r="C3" s="378"/>
      <c r="D3" s="378"/>
      <c r="E3" s="117" t="s">
        <v>471</v>
      </c>
    </row>
    <row r="4" spans="2:5" ht="12.75">
      <c r="B4" s="378"/>
      <c r="C4" s="378"/>
      <c r="D4" s="378"/>
      <c r="E4" s="325" t="s">
        <v>343</v>
      </c>
    </row>
    <row r="5" spans="2:5" ht="13.5">
      <c r="B5" s="378"/>
      <c r="C5" s="378"/>
      <c r="D5" s="378"/>
      <c r="E5" s="379" t="s">
        <v>269</v>
      </c>
    </row>
    <row r="6" spans="5:7" ht="12.75">
      <c r="E6" s="377"/>
      <c r="F6" s="377"/>
      <c r="G6" s="377"/>
    </row>
    <row r="7" spans="5:7" ht="12.75">
      <c r="E7" s="377"/>
      <c r="F7" s="377"/>
      <c r="G7" s="377"/>
    </row>
    <row r="8" spans="1:5" ht="64.5" customHeight="1">
      <c r="A8" s="532" t="s">
        <v>270</v>
      </c>
      <c r="B8" s="532"/>
      <c r="C8" s="532"/>
      <c r="D8" s="532"/>
      <c r="E8" s="532"/>
    </row>
    <row r="9" spans="1:5" ht="19.5" customHeight="1">
      <c r="A9" s="363"/>
      <c r="B9" s="363"/>
      <c r="C9" s="363"/>
      <c r="D9" s="363"/>
      <c r="E9" s="363"/>
    </row>
    <row r="10" spans="1:5" ht="14.25" thickBot="1">
      <c r="A10" s="380"/>
      <c r="B10" s="380"/>
      <c r="C10" s="380"/>
      <c r="D10" s="380"/>
      <c r="E10" s="379" t="s">
        <v>9</v>
      </c>
    </row>
    <row r="11" spans="1:5" ht="42">
      <c r="A11" s="381"/>
      <c r="B11" s="382" t="s">
        <v>271</v>
      </c>
      <c r="C11" s="382" t="s">
        <v>272</v>
      </c>
      <c r="D11" s="382" t="s">
        <v>273</v>
      </c>
      <c r="E11" s="383" t="s">
        <v>274</v>
      </c>
    </row>
    <row r="12" spans="1:8" ht="13.5">
      <c r="A12" s="384"/>
      <c r="B12" s="385"/>
      <c r="C12" s="385"/>
      <c r="D12" s="385"/>
      <c r="E12" s="386"/>
      <c r="F12" s="377"/>
      <c r="G12" s="377"/>
      <c r="H12" s="377"/>
    </row>
    <row r="13" spans="1:8" ht="27.75">
      <c r="A13" s="387" t="s">
        <v>275</v>
      </c>
      <c r="B13" s="385">
        <v>0</v>
      </c>
      <c r="C13" s="388">
        <v>0</v>
      </c>
      <c r="D13" s="389">
        <v>0</v>
      </c>
      <c r="E13" s="390">
        <f>B13+C13-D13</f>
        <v>0</v>
      </c>
      <c r="F13" s="377"/>
      <c r="G13" s="377"/>
      <c r="H13" s="377"/>
    </row>
    <row r="14" spans="1:8" ht="13.5">
      <c r="A14" s="391"/>
      <c r="B14" s="385"/>
      <c r="C14" s="385"/>
      <c r="D14" s="385"/>
      <c r="E14" s="386"/>
      <c r="F14" s="377"/>
      <c r="G14" s="377"/>
      <c r="H14" s="377"/>
    </row>
    <row r="15" spans="1:8" ht="14.25" thickBot="1">
      <c r="A15" s="392" t="s">
        <v>276</v>
      </c>
      <c r="B15" s="393">
        <f>B13</f>
        <v>0</v>
      </c>
      <c r="C15" s="394">
        <f>C13</f>
        <v>0</v>
      </c>
      <c r="D15" s="393">
        <f>D13</f>
        <v>0</v>
      </c>
      <c r="E15" s="395">
        <f>E13</f>
        <v>0</v>
      </c>
      <c r="F15" s="377"/>
      <c r="G15" s="377"/>
      <c r="H15" s="377"/>
    </row>
    <row r="16" ht="12.75">
      <c r="D16" s="377"/>
    </row>
    <row r="17" ht="12.75">
      <c r="D17" s="377"/>
    </row>
    <row r="18" ht="12.75">
      <c r="D18" s="377"/>
    </row>
    <row r="19" ht="12.75">
      <c r="D19" s="377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B1">
      <selection activeCell="E9" sqref="E9"/>
    </sheetView>
  </sheetViews>
  <sheetFormatPr defaultColWidth="10.00390625" defaultRowHeight="15"/>
  <cols>
    <col min="1" max="1" width="12.421875" style="251" customWidth="1"/>
    <col min="2" max="2" width="19.8515625" style="251" customWidth="1"/>
    <col min="3" max="3" width="73.8515625" style="326" customWidth="1"/>
    <col min="4" max="4" width="5.421875" style="250" customWidth="1"/>
    <col min="5" max="16384" width="10.00390625" style="250" customWidth="1"/>
  </cols>
  <sheetData>
    <row r="1" ht="12.75">
      <c r="C1" s="323" t="s">
        <v>405</v>
      </c>
    </row>
    <row r="2" ht="12.75">
      <c r="C2" s="324" t="s">
        <v>404</v>
      </c>
    </row>
    <row r="3" ht="12.75">
      <c r="C3" s="325" t="s">
        <v>471</v>
      </c>
    </row>
    <row r="4" ht="12.75">
      <c r="C4" s="325" t="s">
        <v>344</v>
      </c>
    </row>
    <row r="5" ht="12.75">
      <c r="C5" s="324" t="s">
        <v>277</v>
      </c>
    </row>
    <row r="8" spans="1:3" s="327" customFormat="1" ht="63.75" customHeight="1">
      <c r="A8" s="511" t="s">
        <v>278</v>
      </c>
      <c r="B8" s="511"/>
      <c r="C8" s="511"/>
    </row>
    <row r="9" spans="1:3" s="327" customFormat="1" ht="15">
      <c r="A9" s="512"/>
      <c r="B9" s="512"/>
      <c r="C9" s="512"/>
    </row>
    <row r="10" spans="1:3" s="327" customFormat="1" ht="13.5" thickBot="1">
      <c r="A10" s="328"/>
      <c r="B10" s="328"/>
      <c r="C10" s="329"/>
    </row>
    <row r="11" spans="1:3" s="327" customFormat="1" ht="13.5" thickBot="1">
      <c r="A11" s="513" t="s">
        <v>164</v>
      </c>
      <c r="B11" s="514"/>
      <c r="C11" s="515" t="s">
        <v>165</v>
      </c>
    </row>
    <row r="12" spans="1:3" s="327" customFormat="1" ht="43.5" customHeight="1" thickBot="1">
      <c r="A12" s="330" t="s">
        <v>166</v>
      </c>
      <c r="B12" s="330" t="s">
        <v>167</v>
      </c>
      <c r="C12" s="516"/>
    </row>
    <row r="13" spans="1:3" s="327" customFormat="1" ht="25.5">
      <c r="A13" s="331">
        <v>116</v>
      </c>
      <c r="B13" s="331"/>
      <c r="C13" s="396" t="s">
        <v>168</v>
      </c>
    </row>
    <row r="14" spans="1:3" ht="27.75" customHeight="1">
      <c r="A14" s="279">
        <v>116</v>
      </c>
      <c r="B14" s="279" t="s">
        <v>279</v>
      </c>
      <c r="C14" s="280" t="s">
        <v>280</v>
      </c>
    </row>
    <row r="15" spans="1:3" s="333" customFormat="1" ht="27.75" customHeight="1">
      <c r="A15" s="279">
        <v>116</v>
      </c>
      <c r="B15" s="279" t="s">
        <v>281</v>
      </c>
      <c r="C15" s="280" t="s">
        <v>282</v>
      </c>
    </row>
    <row r="16" spans="1:3" s="333" customFormat="1" ht="42" customHeight="1">
      <c r="A16" s="279">
        <v>116</v>
      </c>
      <c r="B16" s="279" t="s">
        <v>283</v>
      </c>
      <c r="C16" s="281" t="s">
        <v>284</v>
      </c>
    </row>
    <row r="17" spans="1:3" s="327" customFormat="1" ht="39.75" customHeight="1">
      <c r="A17" s="279">
        <v>116</v>
      </c>
      <c r="B17" s="279" t="s">
        <v>283</v>
      </c>
      <c r="C17" s="281" t="s">
        <v>285</v>
      </c>
    </row>
    <row r="18" spans="1:3" s="327" customFormat="1" ht="31.5" customHeight="1">
      <c r="A18" s="279">
        <v>116</v>
      </c>
      <c r="B18" s="279" t="s">
        <v>286</v>
      </c>
      <c r="C18" s="282" t="s">
        <v>287</v>
      </c>
    </row>
    <row r="19" spans="1:3" s="327" customFormat="1" ht="30" customHeight="1">
      <c r="A19" s="279">
        <v>116</v>
      </c>
      <c r="B19" s="279" t="s">
        <v>286</v>
      </c>
      <c r="C19" s="282" t="s">
        <v>288</v>
      </c>
    </row>
    <row r="20" spans="1:3" ht="54" customHeight="1">
      <c r="A20" s="347"/>
      <c r="B20" s="347"/>
      <c r="C20" s="116"/>
    </row>
    <row r="21" spans="1:3" ht="12.75">
      <c r="A21" s="348"/>
      <c r="B21" s="347"/>
      <c r="C21" s="343"/>
    </row>
    <row r="22" spans="1:3" ht="12.75">
      <c r="A22" s="348"/>
      <c r="B22" s="347"/>
      <c r="C22" s="343"/>
    </row>
    <row r="23" spans="1:4" ht="12.75">
      <c r="A23" s="348"/>
      <c r="B23" s="347"/>
      <c r="C23" s="343"/>
      <c r="D23" s="349"/>
    </row>
    <row r="24" spans="1:3" ht="53.25" customHeight="1">
      <c r="A24" s="338"/>
      <c r="B24" s="339"/>
      <c r="C24" s="116"/>
    </row>
    <row r="25" spans="1:3" ht="53.25" customHeight="1">
      <c r="A25" s="338"/>
      <c r="B25" s="339"/>
      <c r="C25" s="350"/>
    </row>
    <row r="26" spans="1:3" ht="56.25" customHeight="1">
      <c r="A26" s="338"/>
      <c r="B26" s="339"/>
      <c r="C26" s="343"/>
    </row>
    <row r="27" spans="1:3" ht="68.25" customHeight="1">
      <c r="A27" s="338"/>
      <c r="B27" s="339"/>
      <c r="C27" s="350"/>
    </row>
    <row r="28" spans="1:3" ht="38.25" customHeight="1">
      <c r="A28" s="338"/>
      <c r="B28" s="339"/>
      <c r="C28" s="343"/>
    </row>
    <row r="29" spans="1:3" ht="38.25" customHeight="1">
      <c r="A29" s="338"/>
      <c r="B29" s="339"/>
      <c r="C29" s="116"/>
    </row>
    <row r="30" spans="1:3" ht="38.25" customHeight="1">
      <c r="A30" s="338"/>
      <c r="B30" s="339"/>
      <c r="C30" s="116"/>
    </row>
    <row r="31" spans="1:3" ht="13.5" customHeight="1">
      <c r="A31" s="338"/>
      <c r="B31" s="339"/>
      <c r="C31" s="340"/>
    </row>
    <row r="32" spans="1:3" ht="15.75" customHeight="1">
      <c r="A32" s="338"/>
      <c r="B32" s="339"/>
      <c r="C32" s="340"/>
    </row>
    <row r="33" spans="1:3" ht="42.75" customHeight="1">
      <c r="A33" s="338"/>
      <c r="B33" s="339"/>
      <c r="C33" s="116"/>
    </row>
    <row r="34" spans="1:3" ht="12.75">
      <c r="A34" s="344"/>
      <c r="B34" s="339"/>
      <c r="C34" s="346"/>
    </row>
    <row r="35" spans="1:3" ht="41.25" customHeight="1">
      <c r="A35" s="339"/>
      <c r="B35" s="339"/>
      <c r="C35" s="343"/>
    </row>
    <row r="36" spans="1:3" ht="54" customHeight="1">
      <c r="A36" s="339"/>
      <c r="B36" s="339"/>
      <c r="C36" s="343"/>
    </row>
    <row r="37" spans="1:3" ht="12.75">
      <c r="A37" s="338"/>
      <c r="B37" s="339"/>
      <c r="C37" s="340"/>
    </row>
    <row r="38" spans="1:3" ht="12.75">
      <c r="A38" s="338"/>
      <c r="B38" s="339"/>
      <c r="C38" s="343"/>
    </row>
    <row r="39" spans="1:3" s="327" customFormat="1" ht="12.75">
      <c r="A39" s="344"/>
      <c r="B39" s="345"/>
      <c r="C39" s="351"/>
    </row>
    <row r="40" spans="1:3" s="327" customFormat="1" ht="12.75">
      <c r="A40" s="338"/>
      <c r="B40" s="339"/>
      <c r="C40" s="343"/>
    </row>
    <row r="41" spans="1:3" s="327" customFormat="1" ht="12.75">
      <c r="A41" s="344"/>
      <c r="B41" s="345"/>
      <c r="C41" s="351"/>
    </row>
    <row r="42" spans="1:3" ht="27" customHeight="1">
      <c r="A42" s="338"/>
      <c r="B42" s="339"/>
      <c r="C42" s="343"/>
    </row>
    <row r="43" spans="1:3" ht="12.75">
      <c r="A43" s="338"/>
      <c r="B43" s="339"/>
      <c r="C43" s="340"/>
    </row>
    <row r="44" spans="1:3" ht="12.75">
      <c r="A44" s="338"/>
      <c r="B44" s="339"/>
      <c r="C44" s="340"/>
    </row>
    <row r="45" spans="1:3" ht="12.75">
      <c r="A45" s="338"/>
      <c r="B45" s="339"/>
      <c r="C45" s="343"/>
    </row>
    <row r="46" spans="1:3" ht="12.75">
      <c r="A46" s="338"/>
      <c r="B46" s="339"/>
      <c r="C46" s="343"/>
    </row>
    <row r="47" spans="1:3" ht="41.25" customHeight="1">
      <c r="A47" s="338"/>
      <c r="B47" s="339"/>
      <c r="C47" s="343"/>
    </row>
    <row r="48" spans="1:3" ht="12.75">
      <c r="A48" s="338"/>
      <c r="B48" s="339"/>
      <c r="C48" s="340"/>
    </row>
    <row r="49" spans="1:3" s="333" customFormat="1" ht="13.5" customHeight="1">
      <c r="A49" s="338"/>
      <c r="B49" s="339"/>
      <c r="C49" s="343"/>
    </row>
    <row r="50" spans="1:3" s="327" customFormat="1" ht="25.5" customHeight="1">
      <c r="A50" s="339"/>
      <c r="B50" s="339"/>
      <c r="C50" s="343"/>
    </row>
    <row r="51" spans="1:3" s="327" customFormat="1" ht="12.75">
      <c r="A51" s="344"/>
      <c r="B51" s="345"/>
      <c r="C51" s="346"/>
    </row>
    <row r="52" spans="1:3" ht="15.75" customHeight="1">
      <c r="A52" s="348"/>
      <c r="B52" s="339"/>
      <c r="C52" s="343"/>
    </row>
    <row r="53" spans="1:3" ht="12.75">
      <c r="A53" s="338"/>
      <c r="B53" s="339"/>
      <c r="C53" s="340"/>
    </row>
    <row r="54" spans="1:3" ht="12.75">
      <c r="A54" s="338"/>
      <c r="B54" s="339"/>
      <c r="C54" s="340"/>
    </row>
    <row r="55" spans="1:3" ht="27" customHeight="1">
      <c r="A55" s="339"/>
      <c r="B55" s="339"/>
      <c r="C55" s="343"/>
    </row>
    <row r="56" spans="1:3" ht="12.75">
      <c r="A56" s="338"/>
      <c r="B56" s="339"/>
      <c r="C56" s="343"/>
    </row>
    <row r="57" spans="1:3" ht="12.75">
      <c r="A57" s="338"/>
      <c r="B57" s="339"/>
      <c r="C57" s="343"/>
    </row>
    <row r="58" spans="1:3" ht="12.75">
      <c r="A58" s="338"/>
      <c r="B58" s="339"/>
      <c r="C58" s="340"/>
    </row>
    <row r="59" spans="1:3" ht="12.75">
      <c r="A59" s="338"/>
      <c r="B59" s="339"/>
      <c r="C59" s="343"/>
    </row>
    <row r="60" spans="1:3" ht="12.75">
      <c r="A60" s="338"/>
      <c r="B60" s="339"/>
      <c r="C60" s="343"/>
    </row>
    <row r="61" spans="1:3" ht="12.75">
      <c r="A61" s="338"/>
      <c r="B61" s="339"/>
      <c r="C61" s="343"/>
    </row>
    <row r="62" spans="1:3" ht="13.5" customHeight="1">
      <c r="A62" s="338"/>
      <c r="B62" s="339"/>
      <c r="C62" s="343"/>
    </row>
    <row r="63" spans="1:3" s="327" customFormat="1" ht="25.5" customHeight="1">
      <c r="A63" s="339"/>
      <c r="B63" s="339"/>
      <c r="C63" s="343"/>
    </row>
    <row r="64" spans="1:3" s="327" customFormat="1" ht="36" customHeight="1">
      <c r="A64" s="345"/>
      <c r="B64" s="345"/>
      <c r="C64" s="351"/>
    </row>
    <row r="65" spans="1:3" ht="12.75">
      <c r="A65" s="338"/>
      <c r="B65" s="339"/>
      <c r="C65" s="343"/>
    </row>
    <row r="66" spans="1:3" s="327" customFormat="1" ht="12" customHeight="1">
      <c r="A66" s="345"/>
      <c r="B66" s="345"/>
      <c r="C66" s="351"/>
    </row>
    <row r="67" spans="1:3" ht="27" customHeight="1">
      <c r="A67" s="338"/>
      <c r="B67" s="339"/>
      <c r="C67" s="343"/>
    </row>
    <row r="68" spans="1:3" ht="12.75">
      <c r="A68" s="338"/>
      <c r="B68" s="339"/>
      <c r="C68" s="340"/>
    </row>
    <row r="69" spans="1:3" ht="12.75">
      <c r="A69" s="338"/>
      <c r="B69" s="339"/>
      <c r="C69" s="340"/>
    </row>
    <row r="70" spans="1:3" ht="27.75" customHeight="1">
      <c r="A70" s="338"/>
      <c r="B70" s="339"/>
      <c r="C70" s="343"/>
    </row>
    <row r="71" spans="1:3" ht="27" customHeight="1">
      <c r="A71" s="339"/>
      <c r="B71" s="339"/>
      <c r="C71" s="343"/>
    </row>
    <row r="72" spans="1:3" ht="27" customHeight="1">
      <c r="A72" s="339"/>
      <c r="B72" s="339"/>
      <c r="C72" s="343"/>
    </row>
    <row r="73" spans="1:3" ht="27" customHeight="1">
      <c r="A73" s="339"/>
      <c r="B73" s="339"/>
      <c r="C73" s="352"/>
    </row>
    <row r="74" spans="1:3" ht="27" customHeight="1">
      <c r="A74" s="339"/>
      <c r="B74" s="339"/>
      <c r="C74" s="352"/>
    </row>
    <row r="75" spans="1:3" ht="27" customHeight="1">
      <c r="A75" s="338"/>
      <c r="B75" s="339"/>
      <c r="C75" s="353"/>
    </row>
    <row r="76" spans="1:3" ht="12.75">
      <c r="A76" s="338"/>
      <c r="B76" s="339"/>
      <c r="C76" s="343"/>
    </row>
    <row r="77" spans="1:3" ht="27.75" customHeight="1">
      <c r="A77" s="338"/>
      <c r="B77" s="339"/>
      <c r="C77" s="343"/>
    </row>
    <row r="78" spans="1:3" ht="12.75">
      <c r="A78" s="338"/>
      <c r="B78" s="339"/>
      <c r="C78" s="343"/>
    </row>
    <row r="79" spans="1:3" ht="12.75">
      <c r="A79" s="338"/>
      <c r="B79" s="339"/>
      <c r="C79" s="340"/>
    </row>
    <row r="80" spans="1:3" ht="12.75">
      <c r="A80" s="338"/>
      <c r="B80" s="339"/>
      <c r="C80" s="343"/>
    </row>
    <row r="81" spans="1:3" ht="12.75">
      <c r="A81" s="338"/>
      <c r="B81" s="339"/>
      <c r="C81" s="343"/>
    </row>
    <row r="82" spans="1:3" ht="12.75">
      <c r="A82" s="338"/>
      <c r="B82" s="339"/>
      <c r="C82" s="343"/>
    </row>
    <row r="83" spans="1:3" s="333" customFormat="1" ht="13.5" customHeight="1">
      <c r="A83" s="338"/>
      <c r="B83" s="339"/>
      <c r="C83" s="343"/>
    </row>
    <row r="84" spans="1:3" s="327" customFormat="1" ht="25.5" customHeight="1">
      <c r="A84" s="339"/>
      <c r="B84" s="339"/>
      <c r="C84" s="343"/>
    </row>
    <row r="85" spans="1:3" s="327" customFormat="1" ht="42" customHeight="1">
      <c r="A85" s="344"/>
      <c r="B85" s="345"/>
      <c r="C85" s="351"/>
    </row>
    <row r="86" spans="1:3" ht="43.5" customHeight="1">
      <c r="A86" s="339"/>
      <c r="B86" s="339"/>
      <c r="C86" s="343"/>
    </row>
    <row r="87" spans="1:3" ht="42" customHeight="1">
      <c r="A87" s="354"/>
      <c r="B87" s="339"/>
      <c r="C87" s="116"/>
    </row>
    <row r="88" spans="1:4" ht="42" customHeight="1">
      <c r="A88" s="339"/>
      <c r="B88" s="339"/>
      <c r="C88" s="343"/>
      <c r="D88" s="349"/>
    </row>
    <row r="89" spans="1:3" ht="40.5" customHeight="1">
      <c r="A89" s="339"/>
      <c r="B89" s="339"/>
      <c r="C89" s="343"/>
    </row>
    <row r="90" spans="1:3" ht="27.75" customHeight="1">
      <c r="A90" s="339"/>
      <c r="B90" s="339"/>
      <c r="C90" s="343"/>
    </row>
    <row r="91" spans="1:3" ht="12.75">
      <c r="A91" s="339"/>
      <c r="B91" s="339"/>
      <c r="C91" s="340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11811023622047245" top="0.7480314960629921" bottom="0.7480314960629921" header="0.31496062992125984" footer="0.31496062992125984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5" sqref="E5"/>
    </sheetView>
  </sheetViews>
  <sheetFormatPr defaultColWidth="10.140625" defaultRowHeight="15"/>
  <cols>
    <col min="1" max="1" width="9.57421875" style="355" customWidth="1"/>
    <col min="2" max="2" width="13.57421875" style="355" customWidth="1"/>
    <col min="3" max="3" width="28.57421875" style="355" customWidth="1"/>
    <col min="4" max="4" width="17.421875" style="355" customWidth="1"/>
    <col min="5" max="5" width="18.140625" style="355" customWidth="1"/>
    <col min="6" max="8" width="10.140625" style="355" customWidth="1"/>
    <col min="9" max="9" width="11.421875" style="355" customWidth="1"/>
    <col min="10" max="16384" width="10.140625" style="355" customWidth="1"/>
  </cols>
  <sheetData>
    <row r="1" spans="2:5" ht="13.5">
      <c r="B1" s="378"/>
      <c r="C1" s="378"/>
      <c r="D1" s="378"/>
      <c r="E1" s="357" t="s">
        <v>405</v>
      </c>
    </row>
    <row r="2" spans="2:5" ht="13.5">
      <c r="B2" s="378"/>
      <c r="C2" s="378"/>
      <c r="D2" s="378"/>
      <c r="E2" s="358" t="s">
        <v>404</v>
      </c>
    </row>
    <row r="3" spans="2:5" ht="12.75">
      <c r="B3" s="378"/>
      <c r="C3" s="378"/>
      <c r="D3" s="378"/>
      <c r="E3" s="117" t="s">
        <v>471</v>
      </c>
    </row>
    <row r="4" spans="2:5" ht="12.75">
      <c r="B4" s="378"/>
      <c r="C4" s="378"/>
      <c r="D4" s="378"/>
      <c r="E4" s="325" t="s">
        <v>343</v>
      </c>
    </row>
    <row r="5" spans="2:5" ht="13.5">
      <c r="B5" s="378"/>
      <c r="C5" s="378"/>
      <c r="D5" s="378"/>
      <c r="E5" s="379" t="s">
        <v>289</v>
      </c>
    </row>
    <row r="6" spans="5:7" ht="12.75">
      <c r="E6" s="377"/>
      <c r="F6" s="377"/>
      <c r="G6" s="377"/>
    </row>
    <row r="7" spans="5:7" ht="12.75">
      <c r="E7" s="377"/>
      <c r="F7" s="377"/>
      <c r="G7" s="377"/>
    </row>
    <row r="8" spans="1:5" ht="64.5" customHeight="1">
      <c r="A8" s="532" t="s">
        <v>290</v>
      </c>
      <c r="B8" s="532"/>
      <c r="C8" s="532"/>
      <c r="D8" s="532"/>
      <c r="E8" s="532"/>
    </row>
    <row r="9" spans="1:5" ht="19.5" customHeight="1">
      <c r="A9" s="363"/>
      <c r="B9" s="363"/>
      <c r="C9" s="363"/>
      <c r="D9" s="363"/>
      <c r="E9" s="363"/>
    </row>
    <row r="10" spans="1:5" ht="14.25" thickBot="1">
      <c r="A10" s="380"/>
      <c r="B10" s="380"/>
      <c r="C10" s="380"/>
      <c r="D10" s="380"/>
      <c r="E10" s="379" t="s">
        <v>9</v>
      </c>
    </row>
    <row r="11" spans="1:5" ht="27.75">
      <c r="A11" s="381" t="s">
        <v>265</v>
      </c>
      <c r="B11" s="382" t="s">
        <v>402</v>
      </c>
      <c r="C11" s="382" t="s">
        <v>291</v>
      </c>
      <c r="D11" s="382" t="s">
        <v>292</v>
      </c>
      <c r="E11" s="383" t="s">
        <v>293</v>
      </c>
    </row>
    <row r="12" spans="1:8" ht="76.5" customHeight="1">
      <c r="A12" s="397">
        <v>1</v>
      </c>
      <c r="B12" s="398" t="s">
        <v>680</v>
      </c>
      <c r="C12" s="399" t="s">
        <v>294</v>
      </c>
      <c r="D12" s="400" t="s">
        <v>295</v>
      </c>
      <c r="E12" s="401">
        <v>50.5</v>
      </c>
      <c r="F12" s="377"/>
      <c r="G12" s="377"/>
      <c r="H12" s="377"/>
    </row>
    <row r="13" spans="1:8" ht="15" customHeight="1" thickBot="1">
      <c r="A13" s="537" t="s">
        <v>296</v>
      </c>
      <c r="B13" s="538"/>
      <c r="C13" s="538"/>
      <c r="D13" s="539"/>
      <c r="E13" s="395">
        <f>E12</f>
        <v>50.5</v>
      </c>
      <c r="F13" s="377"/>
      <c r="G13" s="377"/>
      <c r="H13" s="377"/>
    </row>
    <row r="14" ht="12.75">
      <c r="D14" s="377"/>
    </row>
    <row r="15" ht="12.75">
      <c r="D15" s="377"/>
    </row>
    <row r="16" ht="12.75">
      <c r="D16" s="377"/>
    </row>
    <row r="17" ht="12.75">
      <c r="D17" s="377"/>
    </row>
  </sheetData>
  <sheetProtection/>
  <mergeCells count="2">
    <mergeCell ref="A8:E8"/>
    <mergeCell ref="A13:D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0">
      <selection activeCell="B65" sqref="B65"/>
    </sheetView>
  </sheetViews>
  <sheetFormatPr defaultColWidth="10.140625" defaultRowHeight="15"/>
  <cols>
    <col min="1" max="1" width="19.421875" style="250" customWidth="1"/>
    <col min="2" max="2" width="49.28125" style="2" customWidth="1"/>
    <col min="3" max="3" width="17.140625" style="444" customWidth="1"/>
    <col min="4" max="4" width="7.57421875" style="250" hidden="1" customWidth="1"/>
    <col min="5" max="5" width="0.13671875" style="250" hidden="1" customWidth="1"/>
    <col min="6" max="16384" width="10.140625" style="250" customWidth="1"/>
  </cols>
  <sheetData>
    <row r="1" ht="12.75">
      <c r="C1" s="421" t="s">
        <v>405</v>
      </c>
    </row>
    <row r="2" ht="12.75">
      <c r="C2" s="421" t="s">
        <v>404</v>
      </c>
    </row>
    <row r="3" ht="12.75">
      <c r="C3" s="117" t="s">
        <v>471</v>
      </c>
    </row>
    <row r="4" ht="12.75">
      <c r="C4" s="117" t="s">
        <v>341</v>
      </c>
    </row>
    <row r="5" ht="12.75">
      <c r="C5" s="421" t="s">
        <v>36</v>
      </c>
    </row>
    <row r="7" spans="1:3" ht="17.25">
      <c r="A7" s="505" t="s">
        <v>37</v>
      </c>
      <c r="B7" s="505"/>
      <c r="C7" s="505"/>
    </row>
    <row r="8" spans="1:3" ht="13.5" thickBot="1">
      <c r="A8" s="251"/>
      <c r="B8" s="252"/>
      <c r="C8" s="423"/>
    </row>
    <row r="9" spans="1:3" ht="12.75">
      <c r="A9" s="253" t="s">
        <v>5</v>
      </c>
      <c r="B9" s="503" t="s">
        <v>38</v>
      </c>
      <c r="C9" s="424" t="s">
        <v>7</v>
      </c>
    </row>
    <row r="10" spans="1:3" ht="13.5" thickBot="1">
      <c r="A10" s="254" t="s">
        <v>8</v>
      </c>
      <c r="B10" s="504"/>
      <c r="C10" s="425" t="s">
        <v>39</v>
      </c>
    </row>
    <row r="11" spans="1:3" ht="16.5" thickBot="1">
      <c r="A11" s="255" t="s">
        <v>40</v>
      </c>
      <c r="B11" s="256" t="s">
        <v>41</v>
      </c>
      <c r="C11" s="426">
        <f>C12+C23+C26+C17+C38+C45+C52+C55+C43+C35</f>
        <v>46569.67999999999</v>
      </c>
    </row>
    <row r="12" spans="1:3" ht="13.5" thickBot="1">
      <c r="A12" s="257" t="s">
        <v>42</v>
      </c>
      <c r="B12" s="258" t="s">
        <v>43</v>
      </c>
      <c r="C12" s="427">
        <f>C13</f>
        <v>7543.1</v>
      </c>
    </row>
    <row r="13" spans="1:3" ht="12.75">
      <c r="A13" s="259" t="s">
        <v>44</v>
      </c>
      <c r="B13" s="260" t="s">
        <v>45</v>
      </c>
      <c r="C13" s="428">
        <f>C14+C15+C16</f>
        <v>7543.1</v>
      </c>
    </row>
    <row r="14" spans="1:3" ht="78">
      <c r="A14" s="259" t="s">
        <v>46</v>
      </c>
      <c r="B14" s="261" t="s">
        <v>47</v>
      </c>
      <c r="C14" s="429">
        <f>7620.1-345+170</f>
        <v>7445.1</v>
      </c>
    </row>
    <row r="15" spans="1:3" ht="103.5">
      <c r="A15" s="259" t="s">
        <v>48</v>
      </c>
      <c r="B15" s="262" t="s">
        <v>49</v>
      </c>
      <c r="C15" s="430">
        <f>50+34</f>
        <v>84</v>
      </c>
    </row>
    <row r="16" spans="1:3" ht="52.5" thickBot="1">
      <c r="A16" s="259" t="s">
        <v>50</v>
      </c>
      <c r="B16" s="263" t="s">
        <v>51</v>
      </c>
      <c r="C16" s="430">
        <f>60-46</f>
        <v>14</v>
      </c>
    </row>
    <row r="17" spans="1:4" ht="39" thickBot="1">
      <c r="A17" s="257" t="s">
        <v>52</v>
      </c>
      <c r="B17" s="278" t="s">
        <v>332</v>
      </c>
      <c r="C17" s="427">
        <f>C18</f>
        <v>1274.1</v>
      </c>
      <c r="D17" s="264">
        <f>C17-D18</f>
        <v>-285.3000000000002</v>
      </c>
    </row>
    <row r="18" spans="1:4" ht="13.5" thickBot="1">
      <c r="A18" s="265" t="s">
        <v>53</v>
      </c>
      <c r="B18" s="266" t="s">
        <v>54</v>
      </c>
      <c r="C18" s="431">
        <f>C19+C20+C21+C22</f>
        <v>1274.1</v>
      </c>
      <c r="D18" s="250">
        <f>D19+D20+D21+D22</f>
        <v>1559.4</v>
      </c>
    </row>
    <row r="19" spans="1:4" ht="51.75">
      <c r="A19" s="267" t="s">
        <v>55</v>
      </c>
      <c r="B19" s="268" t="s">
        <v>56</v>
      </c>
      <c r="C19" s="432">
        <f>280.7+131</f>
        <v>411.7</v>
      </c>
      <c r="D19" s="250">
        <v>400</v>
      </c>
    </row>
    <row r="20" spans="1:4" ht="64.5">
      <c r="A20" s="267" t="s">
        <v>57</v>
      </c>
      <c r="B20" s="261" t="s">
        <v>58</v>
      </c>
      <c r="C20" s="429">
        <f>200-188</f>
        <v>12</v>
      </c>
      <c r="D20" s="250">
        <v>200</v>
      </c>
    </row>
    <row r="21" spans="1:4" ht="64.5">
      <c r="A21" s="267" t="s">
        <v>59</v>
      </c>
      <c r="B21" s="269" t="s">
        <v>60</v>
      </c>
      <c r="C21" s="429">
        <f>624.4+226</f>
        <v>850.4</v>
      </c>
      <c r="D21" s="250">
        <v>924.4</v>
      </c>
    </row>
    <row r="22" spans="1:4" ht="65.25" thickBot="1">
      <c r="A22" s="267" t="s">
        <v>61</v>
      </c>
      <c r="B22" s="270" t="s">
        <v>62</v>
      </c>
      <c r="C22" s="433">
        <f>35-35</f>
        <v>0</v>
      </c>
      <c r="D22" s="250">
        <v>35</v>
      </c>
    </row>
    <row r="23" spans="1:3" ht="13.5" thickBot="1">
      <c r="A23" s="257" t="s">
        <v>63</v>
      </c>
      <c r="B23" s="258" t="s">
        <v>64</v>
      </c>
      <c r="C23" s="427">
        <f>C24</f>
        <v>50</v>
      </c>
    </row>
    <row r="24" spans="1:3" ht="12.75">
      <c r="A24" s="259" t="s">
        <v>65</v>
      </c>
      <c r="B24" s="260" t="s">
        <v>66</v>
      </c>
      <c r="C24" s="428">
        <f>C25</f>
        <v>50</v>
      </c>
    </row>
    <row r="25" spans="1:3" ht="13.5" thickBot="1">
      <c r="A25" s="259" t="s">
        <v>302</v>
      </c>
      <c r="B25" s="271" t="s">
        <v>66</v>
      </c>
      <c r="C25" s="430">
        <f>17.3+16.7+16</f>
        <v>50</v>
      </c>
    </row>
    <row r="26" spans="1:3" ht="13.5" thickBot="1">
      <c r="A26" s="257" t="s">
        <v>67</v>
      </c>
      <c r="B26" s="272" t="s">
        <v>68</v>
      </c>
      <c r="C26" s="427">
        <f>C27+C29+C32</f>
        <v>11144.8</v>
      </c>
    </row>
    <row r="27" spans="1:3" ht="13.5" thickBot="1">
      <c r="A27" s="259" t="s">
        <v>69</v>
      </c>
      <c r="B27" s="273" t="s">
        <v>70</v>
      </c>
      <c r="C27" s="434">
        <f>C28</f>
        <v>409.9</v>
      </c>
    </row>
    <row r="28" spans="1:3" ht="39" thickBot="1">
      <c r="A28" s="259" t="s">
        <v>303</v>
      </c>
      <c r="B28" s="274" t="s">
        <v>71</v>
      </c>
      <c r="C28" s="435">
        <f>638.9-100-129</f>
        <v>409.9</v>
      </c>
    </row>
    <row r="29" spans="1:3" ht="13.5" thickBot="1">
      <c r="A29" s="259" t="s">
        <v>72</v>
      </c>
      <c r="B29" s="275" t="s">
        <v>73</v>
      </c>
      <c r="C29" s="436">
        <f>C30+C31</f>
        <v>6144.9</v>
      </c>
    </row>
    <row r="30" spans="1:3" ht="12.75">
      <c r="A30" s="259" t="s">
        <v>74</v>
      </c>
      <c r="B30" s="276" t="s">
        <v>75</v>
      </c>
      <c r="C30" s="437">
        <f>550+150+93</f>
        <v>793</v>
      </c>
    </row>
    <row r="31" spans="1:3" ht="12.75">
      <c r="A31" s="259" t="s">
        <v>76</v>
      </c>
      <c r="B31" s="277" t="s">
        <v>77</v>
      </c>
      <c r="C31" s="438">
        <f>4332.9+195+824</f>
        <v>5351.9</v>
      </c>
    </row>
    <row r="32" spans="1:3" ht="12.75">
      <c r="A32" s="259" t="s">
        <v>78</v>
      </c>
      <c r="B32" s="277" t="s">
        <v>79</v>
      </c>
      <c r="C32" s="439">
        <f>C33+C34</f>
        <v>4590</v>
      </c>
    </row>
    <row r="33" spans="1:3" ht="64.5">
      <c r="A33" s="259" t="s">
        <v>333</v>
      </c>
      <c r="B33" s="277" t="s">
        <v>337</v>
      </c>
      <c r="C33" s="438">
        <v>2917</v>
      </c>
    </row>
    <row r="34" spans="1:3" ht="39" thickBot="1">
      <c r="A34" s="259" t="s">
        <v>334</v>
      </c>
      <c r="B34" s="494" t="s">
        <v>338</v>
      </c>
      <c r="C34" s="440">
        <v>1673</v>
      </c>
    </row>
    <row r="35" spans="1:3" ht="52.5" thickBot="1">
      <c r="A35" s="257" t="s">
        <v>304</v>
      </c>
      <c r="B35" s="278" t="s">
        <v>309</v>
      </c>
      <c r="C35" s="427">
        <f>C36</f>
        <v>524</v>
      </c>
    </row>
    <row r="36" spans="1:3" ht="25.5">
      <c r="A36" s="259" t="s">
        <v>305</v>
      </c>
      <c r="B36" s="285" t="s">
        <v>308</v>
      </c>
      <c r="C36" s="428">
        <f>C37</f>
        <v>524</v>
      </c>
    </row>
    <row r="37" spans="1:3" ht="39" thickBot="1">
      <c r="A37" s="422" t="s">
        <v>306</v>
      </c>
      <c r="B37" s="263" t="s">
        <v>307</v>
      </c>
      <c r="C37" s="430">
        <v>524</v>
      </c>
    </row>
    <row r="38" spans="1:5" ht="39" thickBot="1">
      <c r="A38" s="255" t="s">
        <v>80</v>
      </c>
      <c r="B38" s="278" t="s">
        <v>81</v>
      </c>
      <c r="C38" s="427">
        <f>C39+C40+C41+C42</f>
        <v>22458</v>
      </c>
      <c r="D38" s="250">
        <f>D39+D40+D41+D42</f>
        <v>18150</v>
      </c>
      <c r="E38" s="264">
        <f>C38-D38</f>
        <v>4308</v>
      </c>
    </row>
    <row r="39" spans="1:4" ht="64.5">
      <c r="A39" s="279" t="s">
        <v>82</v>
      </c>
      <c r="B39" s="280" t="s">
        <v>83</v>
      </c>
      <c r="C39" s="437">
        <f>4725+439</f>
        <v>5164</v>
      </c>
      <c r="D39" s="250">
        <v>3250</v>
      </c>
    </row>
    <row r="40" spans="1:4" ht="64.5">
      <c r="A40" s="259" t="s">
        <v>84</v>
      </c>
      <c r="B40" s="281" t="s">
        <v>85</v>
      </c>
      <c r="C40" s="438">
        <f>200-93</f>
        <v>107</v>
      </c>
      <c r="D40" s="250">
        <v>200</v>
      </c>
    </row>
    <row r="41" spans="1:4" ht="64.5">
      <c r="A41" s="259" t="s">
        <v>86</v>
      </c>
      <c r="B41" s="282" t="s">
        <v>87</v>
      </c>
      <c r="C41" s="438">
        <f>13400+2332</f>
        <v>15732</v>
      </c>
      <c r="D41" s="250">
        <v>13400</v>
      </c>
    </row>
    <row r="42" spans="1:4" ht="65.25" thickBot="1">
      <c r="A42" s="259" t="s">
        <v>88</v>
      </c>
      <c r="B42" s="280" t="s">
        <v>89</v>
      </c>
      <c r="C42" s="440">
        <f>1300+155</f>
        <v>1455</v>
      </c>
      <c r="D42" s="250">
        <v>1300</v>
      </c>
    </row>
    <row r="43" spans="1:3" ht="39" thickBot="1">
      <c r="A43" s="257" t="s">
        <v>90</v>
      </c>
      <c r="B43" s="278" t="s">
        <v>91</v>
      </c>
      <c r="C43" s="427">
        <f>C44</f>
        <v>9.7</v>
      </c>
    </row>
    <row r="44" spans="1:3" ht="26.25" thickBot="1">
      <c r="A44" s="259" t="s">
        <v>92</v>
      </c>
      <c r="B44" s="281" t="s">
        <v>93</v>
      </c>
      <c r="C44" s="428">
        <v>9.7</v>
      </c>
    </row>
    <row r="45" spans="1:3" ht="13.5" thickBot="1">
      <c r="A45" s="257" t="s">
        <v>94</v>
      </c>
      <c r="B45" s="258" t="s">
        <v>95</v>
      </c>
      <c r="C45" s="427">
        <f>C46+C47</f>
        <v>3301.7799999999997</v>
      </c>
    </row>
    <row r="46" spans="1:3" ht="78">
      <c r="A46" s="259" t="s">
        <v>96</v>
      </c>
      <c r="B46" s="280" t="s">
        <v>97</v>
      </c>
      <c r="C46" s="428">
        <f>1400+50</f>
        <v>1450</v>
      </c>
    </row>
    <row r="47" spans="1:5" ht="51.75">
      <c r="A47" s="259" t="s">
        <v>98</v>
      </c>
      <c r="B47" s="283" t="s">
        <v>99</v>
      </c>
      <c r="C47" s="429">
        <f>C50+C51</f>
        <v>1851.78</v>
      </c>
      <c r="D47" s="250">
        <f>D50+D51</f>
        <v>800</v>
      </c>
      <c r="E47" s="264">
        <f>C47-D47</f>
        <v>1051.78</v>
      </c>
    </row>
    <row r="48" spans="1:3" ht="12.75" hidden="1">
      <c r="A48" s="257" t="s">
        <v>100</v>
      </c>
      <c r="B48" s="284" t="s">
        <v>101</v>
      </c>
      <c r="C48" s="441">
        <f>C49</f>
        <v>0</v>
      </c>
    </row>
    <row r="49" spans="1:3" ht="25.5" hidden="1">
      <c r="A49" s="259" t="s">
        <v>102</v>
      </c>
      <c r="B49" s="269" t="s">
        <v>103</v>
      </c>
      <c r="C49" s="429"/>
    </row>
    <row r="50" spans="1:4" ht="39">
      <c r="A50" s="259" t="s">
        <v>104</v>
      </c>
      <c r="B50" s="281" t="s">
        <v>105</v>
      </c>
      <c r="C50" s="429">
        <f>1070+100+173</f>
        <v>1343</v>
      </c>
      <c r="D50" s="250">
        <v>700</v>
      </c>
    </row>
    <row r="51" spans="1:4" ht="52.5" thickBot="1">
      <c r="A51" s="259" t="s">
        <v>106</v>
      </c>
      <c r="B51" s="282" t="s">
        <v>107</v>
      </c>
      <c r="C51" s="430">
        <f>100+42+186.78+36+144</f>
        <v>508.78</v>
      </c>
      <c r="D51" s="250">
        <v>100</v>
      </c>
    </row>
    <row r="52" spans="1:3" ht="13.5" thickBot="1">
      <c r="A52" s="257" t="s">
        <v>108</v>
      </c>
      <c r="B52" s="258" t="s">
        <v>109</v>
      </c>
      <c r="C52" s="427">
        <f>C53+C54</f>
        <v>249.2</v>
      </c>
    </row>
    <row r="53" spans="1:3" ht="51.75">
      <c r="A53" s="259" t="s">
        <v>110</v>
      </c>
      <c r="B53" s="285" t="s">
        <v>111</v>
      </c>
      <c r="C53" s="428">
        <f>45+26.2+20+68</f>
        <v>159.2</v>
      </c>
    </row>
    <row r="54" spans="1:3" ht="39" thickBot="1">
      <c r="A54" s="259" t="s">
        <v>112</v>
      </c>
      <c r="B54" s="286" t="s">
        <v>113</v>
      </c>
      <c r="C54" s="430">
        <f>20+21+30+19</f>
        <v>90</v>
      </c>
    </row>
    <row r="55" spans="1:3" ht="13.5" thickBot="1">
      <c r="A55" s="257" t="s">
        <v>114</v>
      </c>
      <c r="B55" s="258" t="s">
        <v>115</v>
      </c>
      <c r="C55" s="427">
        <f>C56</f>
        <v>15</v>
      </c>
    </row>
    <row r="56" spans="1:3" ht="13.5" thickBot="1">
      <c r="A56" s="259" t="s">
        <v>116</v>
      </c>
      <c r="B56" s="281" t="s">
        <v>117</v>
      </c>
      <c r="C56" s="433">
        <f>15</f>
        <v>15</v>
      </c>
    </row>
    <row r="57" spans="1:3" ht="16.5" thickBot="1">
      <c r="A57" s="257" t="s">
        <v>118</v>
      </c>
      <c r="B57" s="287" t="s">
        <v>119</v>
      </c>
      <c r="C57" s="426">
        <f>'Пр.3 ФП'!C10</f>
        <v>67787.80960000001</v>
      </c>
    </row>
    <row r="58" spans="1:3" ht="18" thickBot="1">
      <c r="A58" s="288"/>
      <c r="B58" s="289" t="s">
        <v>120</v>
      </c>
      <c r="C58" s="442">
        <f>C11+C57</f>
        <v>114357.4896</v>
      </c>
    </row>
    <row r="59" ht="12.75">
      <c r="C59" s="443"/>
    </row>
    <row r="60" ht="12.75">
      <c r="C60" s="451"/>
    </row>
  </sheetData>
  <sheetProtection/>
  <mergeCells count="2">
    <mergeCell ref="B9:B10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7">
      <selection activeCell="F61" sqref="F61"/>
    </sheetView>
  </sheetViews>
  <sheetFormatPr defaultColWidth="97.8515625" defaultRowHeight="15"/>
  <cols>
    <col min="1" max="1" width="20.57421875" style="294" customWidth="1"/>
    <col min="2" max="2" width="64.421875" style="321" customWidth="1"/>
    <col min="3" max="3" width="14.57421875" style="450" customWidth="1"/>
    <col min="4" max="4" width="14.8515625" style="293" hidden="1" customWidth="1"/>
    <col min="5" max="5" width="14.140625" style="294" hidden="1" customWidth="1"/>
    <col min="6" max="6" width="20.00390625" style="294" customWidth="1"/>
    <col min="7" max="239" width="10.00390625" style="294" customWidth="1"/>
    <col min="240" max="240" width="25.421875" style="294" customWidth="1"/>
    <col min="241" max="16384" width="97.8515625" style="294" customWidth="1"/>
  </cols>
  <sheetData>
    <row r="1" spans="2:4" s="290" customFormat="1" ht="15">
      <c r="B1" s="291"/>
      <c r="C1" s="445" t="s">
        <v>405</v>
      </c>
      <c r="D1" s="292"/>
    </row>
    <row r="2" spans="2:4" s="290" customFormat="1" ht="15">
      <c r="B2" s="291"/>
      <c r="C2" s="445" t="s">
        <v>404</v>
      </c>
      <c r="D2" s="292"/>
    </row>
    <row r="3" spans="2:4" s="290" customFormat="1" ht="12.75">
      <c r="B3" s="291"/>
      <c r="C3" s="117" t="s">
        <v>471</v>
      </c>
      <c r="D3" s="292"/>
    </row>
    <row r="4" spans="2:4" s="290" customFormat="1" ht="12.75">
      <c r="B4" s="291"/>
      <c r="C4" s="117" t="s">
        <v>341</v>
      </c>
      <c r="D4" s="292"/>
    </row>
    <row r="5" spans="2:4" s="290" customFormat="1" ht="15">
      <c r="B5" s="291"/>
      <c r="C5" s="445" t="s">
        <v>121</v>
      </c>
      <c r="D5" s="292"/>
    </row>
    <row r="6" spans="2:4" s="290" customFormat="1" ht="15">
      <c r="B6" s="291"/>
      <c r="C6" s="446"/>
      <c r="D6" s="292"/>
    </row>
    <row r="7" spans="1:3" ht="84.75" customHeight="1">
      <c r="A7" s="505" t="s">
        <v>122</v>
      </c>
      <c r="B7" s="505"/>
      <c r="C7" s="505"/>
    </row>
    <row r="8" spans="1:3" ht="23.25" customHeight="1" thickBot="1">
      <c r="A8" s="295"/>
      <c r="B8" s="296"/>
      <c r="C8" s="447"/>
    </row>
    <row r="9" spans="1:3" ht="26.25" thickBot="1">
      <c r="A9" s="297" t="s">
        <v>123</v>
      </c>
      <c r="B9" s="298" t="s">
        <v>38</v>
      </c>
      <c r="C9" s="448" t="s">
        <v>124</v>
      </c>
    </row>
    <row r="10" spans="1:6" ht="49.5">
      <c r="A10" s="299" t="s">
        <v>125</v>
      </c>
      <c r="B10" s="300" t="s">
        <v>126</v>
      </c>
      <c r="C10" s="454">
        <f>C12+C19+C42+C51</f>
        <v>67787.80960000001</v>
      </c>
      <c r="F10" s="293"/>
    </row>
    <row r="11" spans="1:3" ht="14.25" customHeight="1">
      <c r="A11" s="301"/>
      <c r="B11" s="302"/>
      <c r="C11" s="455"/>
    </row>
    <row r="12" spans="1:3" ht="31.5">
      <c r="A12" s="301" t="s">
        <v>127</v>
      </c>
      <c r="B12" s="303" t="s">
        <v>128</v>
      </c>
      <c r="C12" s="456">
        <f>C13+C15</f>
        <v>17579</v>
      </c>
    </row>
    <row r="13" spans="1:3" ht="15.75">
      <c r="A13" s="301" t="s">
        <v>129</v>
      </c>
      <c r="B13" s="304" t="s">
        <v>130</v>
      </c>
      <c r="C13" s="457">
        <f>C16+C17</f>
        <v>17579</v>
      </c>
    </row>
    <row r="14" spans="1:3" ht="12.75" hidden="1">
      <c r="A14" s="301"/>
      <c r="B14" s="304"/>
      <c r="C14" s="458"/>
    </row>
    <row r="15" spans="1:3" ht="15" hidden="1">
      <c r="A15" s="301" t="s">
        <v>131</v>
      </c>
      <c r="B15" s="304" t="s">
        <v>132</v>
      </c>
      <c r="C15" s="459">
        <v>0</v>
      </c>
    </row>
    <row r="16" spans="1:3" ht="15.75">
      <c r="A16" s="301"/>
      <c r="B16" s="305" t="s">
        <v>133</v>
      </c>
      <c r="C16" s="459">
        <v>13859.7</v>
      </c>
    </row>
    <row r="17" spans="1:3" ht="15.75">
      <c r="A17" s="301"/>
      <c r="B17" s="305" t="s">
        <v>134</v>
      </c>
      <c r="C17" s="459">
        <v>3719.3</v>
      </c>
    </row>
    <row r="18" spans="1:3" ht="12.75">
      <c r="A18" s="306"/>
      <c r="B18" s="304"/>
      <c r="C18" s="458"/>
    </row>
    <row r="19" spans="1:3" ht="31.5">
      <c r="A19" s="301" t="s">
        <v>127</v>
      </c>
      <c r="B19" s="303" t="s">
        <v>135</v>
      </c>
      <c r="C19" s="456">
        <f>C21+C23+C25+C35+C29+C31+C33+C27+C41+C37+C39</f>
        <v>22679.57829</v>
      </c>
    </row>
    <row r="20" spans="1:6" ht="15.75">
      <c r="A20" s="307"/>
      <c r="B20" s="303"/>
      <c r="C20" s="456"/>
      <c r="F20" s="293"/>
    </row>
    <row r="21" spans="1:4" ht="77.25" customHeight="1">
      <c r="A21" s="306" t="s">
        <v>136</v>
      </c>
      <c r="B21" s="309" t="s">
        <v>137</v>
      </c>
      <c r="C21" s="458">
        <v>1050.57729</v>
      </c>
      <c r="D21" s="293">
        <v>13420588</v>
      </c>
    </row>
    <row r="22" spans="1:3" ht="12.75">
      <c r="A22" s="306"/>
      <c r="B22" s="304"/>
      <c r="C22" s="458"/>
    </row>
    <row r="23" spans="1:4" ht="39" hidden="1">
      <c r="A23" s="306" t="s">
        <v>138</v>
      </c>
      <c r="B23" s="311" t="s">
        <v>139</v>
      </c>
      <c r="C23" s="458">
        <v>0</v>
      </c>
      <c r="D23" s="293">
        <v>11297761.2</v>
      </c>
    </row>
    <row r="24" spans="1:3" ht="12.75" hidden="1">
      <c r="A24" s="310"/>
      <c r="B24" s="311"/>
      <c r="C24" s="458"/>
    </row>
    <row r="25" spans="1:3" ht="58.5" customHeight="1">
      <c r="A25" s="312" t="s">
        <v>140</v>
      </c>
      <c r="B25" s="309" t="s">
        <v>141</v>
      </c>
      <c r="C25" s="458">
        <f>1408.5+352.1</f>
        <v>1760.6</v>
      </c>
    </row>
    <row r="26" spans="1:3" ht="12" customHeight="1">
      <c r="A26" s="306"/>
      <c r="B26" s="313"/>
      <c r="C26" s="458"/>
    </row>
    <row r="27" spans="1:3" ht="56.25" customHeight="1" hidden="1">
      <c r="A27" s="312" t="s">
        <v>142</v>
      </c>
      <c r="B27" s="309" t="s">
        <v>141</v>
      </c>
      <c r="C27" s="458">
        <v>0</v>
      </c>
    </row>
    <row r="28" spans="1:3" ht="12" customHeight="1" hidden="1">
      <c r="A28" s="306"/>
      <c r="B28" s="313"/>
      <c r="C28" s="458"/>
    </row>
    <row r="29" spans="1:3" ht="28.5" customHeight="1">
      <c r="A29" s="312" t="s">
        <v>143</v>
      </c>
      <c r="B29" s="309" t="s">
        <v>144</v>
      </c>
      <c r="C29" s="458">
        <v>645</v>
      </c>
    </row>
    <row r="30" spans="1:3" ht="11.25" customHeight="1">
      <c r="A30" s="312"/>
      <c r="B30" s="309"/>
      <c r="C30" s="458"/>
    </row>
    <row r="31" spans="1:3" ht="28.5" customHeight="1">
      <c r="A31" s="312" t="s">
        <v>145</v>
      </c>
      <c r="B31" s="309" t="s">
        <v>146</v>
      </c>
      <c r="C31" s="458">
        <v>3791.885</v>
      </c>
    </row>
    <row r="32" spans="1:3" ht="12" customHeight="1">
      <c r="A32" s="306"/>
      <c r="B32" s="313"/>
      <c r="C32" s="458"/>
    </row>
    <row r="33" spans="1:3" ht="47.25" customHeight="1">
      <c r="A33" s="310" t="s">
        <v>147</v>
      </c>
      <c r="B33" s="309" t="s">
        <v>148</v>
      </c>
      <c r="C33" s="458">
        <v>1835.964</v>
      </c>
    </row>
    <row r="34" spans="1:3" ht="12" customHeight="1">
      <c r="A34" s="306"/>
      <c r="B34" s="313"/>
      <c r="C34" s="458"/>
    </row>
    <row r="35" spans="1:3" ht="25.5">
      <c r="A35" s="310" t="s">
        <v>147</v>
      </c>
      <c r="B35" s="309" t="s">
        <v>321</v>
      </c>
      <c r="C35" s="458">
        <f>4761.801-629.271+7801.26</f>
        <v>11933.79</v>
      </c>
    </row>
    <row r="36" spans="1:3" ht="12" customHeight="1">
      <c r="A36" s="306"/>
      <c r="B36" s="313"/>
      <c r="C36" s="458"/>
    </row>
    <row r="37" spans="1:3" ht="12" customHeight="1">
      <c r="A37" s="310" t="s">
        <v>147</v>
      </c>
      <c r="B37" s="313" t="s">
        <v>313</v>
      </c>
      <c r="C37" s="458">
        <v>1258.9</v>
      </c>
    </row>
    <row r="38" spans="1:3" ht="12.75">
      <c r="A38" s="301"/>
      <c r="B38" s="302"/>
      <c r="C38" s="460"/>
    </row>
    <row r="39" spans="1:3" ht="12" customHeight="1">
      <c r="A39" s="310" t="s">
        <v>147</v>
      </c>
      <c r="B39" s="313" t="s">
        <v>327</v>
      </c>
      <c r="C39" s="458">
        <v>270.672</v>
      </c>
    </row>
    <row r="40" spans="1:3" ht="12" customHeight="1">
      <c r="A40" s="310"/>
      <c r="B40" s="313"/>
      <c r="C40" s="458"/>
    </row>
    <row r="41" spans="1:3" ht="114.75">
      <c r="A41" s="310" t="s">
        <v>147</v>
      </c>
      <c r="B41" s="309" t="s">
        <v>298</v>
      </c>
      <c r="C41" s="458">
        <v>132.19</v>
      </c>
    </row>
    <row r="42" spans="1:3" ht="31.5">
      <c r="A42" s="301" t="s">
        <v>127</v>
      </c>
      <c r="B42" s="303" t="s">
        <v>149</v>
      </c>
      <c r="C42" s="456">
        <f>C44+C47</f>
        <v>1519.0300000000002</v>
      </c>
    </row>
    <row r="43" spans="1:3" ht="12.75">
      <c r="A43" s="306"/>
      <c r="B43" s="304"/>
      <c r="C43" s="458"/>
    </row>
    <row r="44" spans="1:3" ht="25.5">
      <c r="A44" s="308" t="s">
        <v>150</v>
      </c>
      <c r="B44" s="311" t="s">
        <v>151</v>
      </c>
      <c r="C44" s="458">
        <f>C45</f>
        <v>503.84000000000003</v>
      </c>
    </row>
    <row r="45" spans="1:3" ht="25.5">
      <c r="A45" s="310"/>
      <c r="B45" s="311" t="s">
        <v>301</v>
      </c>
      <c r="C45" s="458">
        <f>499.757+11.147-51.104+44.04</f>
        <v>503.84000000000003</v>
      </c>
    </row>
    <row r="46" spans="1:3" ht="12.75">
      <c r="A46" s="306"/>
      <c r="B46" s="311"/>
      <c r="C46" s="458"/>
    </row>
    <row r="47" spans="1:3" ht="25.5">
      <c r="A47" s="308" t="s">
        <v>152</v>
      </c>
      <c r="B47" s="311" t="s">
        <v>153</v>
      </c>
      <c r="C47" s="458">
        <f>C48+C49</f>
        <v>1015.19</v>
      </c>
    </row>
    <row r="48" spans="1:3" ht="25.5">
      <c r="A48" s="314"/>
      <c r="B48" s="311" t="s">
        <v>154</v>
      </c>
      <c r="C48" s="458">
        <v>502.1</v>
      </c>
    </row>
    <row r="49" spans="1:3" ht="12.75">
      <c r="A49" s="310"/>
      <c r="B49" s="311" t="s">
        <v>155</v>
      </c>
      <c r="C49" s="458">
        <v>513.09</v>
      </c>
    </row>
    <row r="50" spans="1:3" ht="12" customHeight="1">
      <c r="A50" s="306"/>
      <c r="B50" s="313"/>
      <c r="C50" s="458"/>
    </row>
    <row r="51" spans="1:4" s="317" customFormat="1" ht="15.75">
      <c r="A51" s="257" t="s">
        <v>156</v>
      </c>
      <c r="B51" s="315" t="s">
        <v>157</v>
      </c>
      <c r="C51" s="456">
        <f>C53</f>
        <v>26010.20131</v>
      </c>
      <c r="D51" s="316"/>
    </row>
    <row r="52" spans="1:3" ht="12" customHeight="1">
      <c r="A52" s="308"/>
      <c r="B52" s="313"/>
      <c r="C52" s="461"/>
    </row>
    <row r="53" spans="1:5" ht="12.75">
      <c r="A53" s="508" t="s">
        <v>158</v>
      </c>
      <c r="B53" s="318" t="s">
        <v>159</v>
      </c>
      <c r="C53" s="462">
        <f>C54+C55+C56+C57+C58+C59+C60+C61</f>
        <v>26010.20131</v>
      </c>
      <c r="D53" s="293">
        <v>16946641.8</v>
      </c>
      <c r="E53" s="506">
        <f>D53+D62+D63</f>
        <v>17630144.8</v>
      </c>
    </row>
    <row r="54" spans="1:5" ht="12.75" customHeight="1">
      <c r="A54" s="509"/>
      <c r="B54" s="318" t="s">
        <v>396</v>
      </c>
      <c r="C54" s="462">
        <v>470</v>
      </c>
      <c r="E54" s="507"/>
    </row>
    <row r="55" spans="1:5" ht="26.25" customHeight="1">
      <c r="A55" s="509"/>
      <c r="B55" s="318" t="s">
        <v>297</v>
      </c>
      <c r="C55" s="462">
        <v>600</v>
      </c>
      <c r="E55" s="507"/>
    </row>
    <row r="56" spans="1:5" ht="12.75" customHeight="1">
      <c r="A56" s="509"/>
      <c r="B56" s="318" t="s">
        <v>160</v>
      </c>
      <c r="C56" s="462">
        <v>500</v>
      </c>
      <c r="E56" s="507"/>
    </row>
    <row r="57" spans="1:5" ht="12.75" customHeight="1">
      <c r="A57" s="509"/>
      <c r="B57" s="318" t="s">
        <v>316</v>
      </c>
      <c r="C57" s="462">
        <f>290+174.095</f>
        <v>464.095</v>
      </c>
      <c r="E57" s="507"/>
    </row>
    <row r="58" spans="1:5" ht="12.75" customHeight="1">
      <c r="A58" s="509"/>
      <c r="B58" s="318" t="s">
        <v>325</v>
      </c>
      <c r="C58" s="462">
        <v>1000</v>
      </c>
      <c r="E58" s="507"/>
    </row>
    <row r="59" spans="1:5" ht="12.75" customHeight="1">
      <c r="A59" s="510"/>
      <c r="B59" s="318" t="s">
        <v>161</v>
      </c>
      <c r="C59" s="458">
        <f>2387.41575+4385.75856</f>
        <v>6773.17431</v>
      </c>
      <c r="E59" s="507"/>
    </row>
    <row r="60" spans="1:5" ht="12.75" customHeight="1">
      <c r="A60" s="508" t="s">
        <v>254</v>
      </c>
      <c r="B60" s="318" t="s">
        <v>326</v>
      </c>
      <c r="C60" s="458">
        <v>10000</v>
      </c>
      <c r="E60" s="507"/>
    </row>
    <row r="61" spans="1:5" ht="30.75" customHeight="1">
      <c r="A61" s="510"/>
      <c r="B61" s="318" t="s">
        <v>312</v>
      </c>
      <c r="C61" s="458">
        <v>6202.932</v>
      </c>
      <c r="E61" s="507"/>
    </row>
    <row r="62" spans="1:5" ht="13.5" customHeight="1" thickBot="1">
      <c r="A62" s="319"/>
      <c r="B62" s="320"/>
      <c r="C62" s="449"/>
      <c r="D62" s="293">
        <v>463503</v>
      </c>
      <c r="E62" s="507"/>
    </row>
    <row r="63" spans="4:5" ht="12.75">
      <c r="D63" s="293">
        <v>220000</v>
      </c>
      <c r="E63" s="507"/>
    </row>
    <row r="64" spans="1:10" s="321" customFormat="1" ht="12.75">
      <c r="A64" s="294"/>
      <c r="B64" s="322"/>
      <c r="C64" s="450"/>
      <c r="D64" s="293"/>
      <c r="E64" s="294"/>
      <c r="F64" s="294"/>
      <c r="G64" s="294"/>
      <c r="H64" s="294"/>
      <c r="I64" s="294"/>
      <c r="J64" s="294"/>
    </row>
    <row r="65" spans="1:10" s="321" customFormat="1" ht="12.75">
      <c r="A65" s="294"/>
      <c r="B65" s="322"/>
      <c r="C65" s="450"/>
      <c r="D65" s="293"/>
      <c r="E65" s="294"/>
      <c r="F65" s="294"/>
      <c r="G65" s="294"/>
      <c r="H65" s="294"/>
      <c r="I65" s="294"/>
      <c r="J65" s="294"/>
    </row>
    <row r="66" spans="1:10" s="321" customFormat="1" ht="12.75">
      <c r="A66" s="294"/>
      <c r="B66" s="322"/>
      <c r="C66" s="450"/>
      <c r="D66" s="293"/>
      <c r="E66" s="294"/>
      <c r="F66" s="294"/>
      <c r="G66" s="294"/>
      <c r="H66" s="294"/>
      <c r="I66" s="294"/>
      <c r="J66" s="294"/>
    </row>
    <row r="67" spans="1:10" s="321" customFormat="1" ht="12.75">
      <c r="A67" s="294"/>
      <c r="B67" s="322"/>
      <c r="C67" s="450"/>
      <c r="D67" s="293"/>
      <c r="E67" s="294"/>
      <c r="F67" s="294"/>
      <c r="G67" s="294"/>
      <c r="H67" s="294"/>
      <c r="I67" s="294"/>
      <c r="J67" s="294"/>
    </row>
    <row r="68" spans="1:10" s="321" customFormat="1" ht="12.75">
      <c r="A68" s="294"/>
      <c r="B68" s="322"/>
      <c r="C68" s="450"/>
      <c r="D68" s="293"/>
      <c r="E68" s="294"/>
      <c r="F68" s="294"/>
      <c r="G68" s="294"/>
      <c r="H68" s="294"/>
      <c r="I68" s="294"/>
      <c r="J68" s="294"/>
    </row>
    <row r="69" spans="1:10" s="321" customFormat="1" ht="12.75">
      <c r="A69" s="294"/>
      <c r="B69" s="322"/>
      <c r="C69" s="450"/>
      <c r="D69" s="293"/>
      <c r="E69" s="294"/>
      <c r="F69" s="294"/>
      <c r="G69" s="294"/>
      <c r="H69" s="294"/>
      <c r="I69" s="294"/>
      <c r="J69" s="294"/>
    </row>
    <row r="70" spans="1:10" s="321" customFormat="1" ht="12.75">
      <c r="A70" s="294"/>
      <c r="B70" s="322"/>
      <c r="C70" s="450"/>
      <c r="D70" s="293"/>
      <c r="E70" s="294"/>
      <c r="F70" s="294"/>
      <c r="G70" s="294"/>
      <c r="H70" s="294"/>
      <c r="I70" s="294"/>
      <c r="J70" s="294"/>
    </row>
    <row r="71" spans="1:10" s="321" customFormat="1" ht="12.75">
      <c r="A71" s="294"/>
      <c r="B71" s="322"/>
      <c r="C71" s="450"/>
      <c r="D71" s="293"/>
      <c r="E71" s="294"/>
      <c r="F71" s="294"/>
      <c r="G71" s="294"/>
      <c r="H71" s="294"/>
      <c r="I71" s="294"/>
      <c r="J71" s="294"/>
    </row>
    <row r="72" spans="1:10" s="321" customFormat="1" ht="12.75">
      <c r="A72" s="294"/>
      <c r="B72" s="322"/>
      <c r="C72" s="450"/>
      <c r="D72" s="293"/>
      <c r="E72" s="294"/>
      <c r="F72" s="294"/>
      <c r="G72" s="294"/>
      <c r="H72" s="294"/>
      <c r="I72" s="294"/>
      <c r="J72" s="294"/>
    </row>
    <row r="73" spans="1:10" s="321" customFormat="1" ht="12.75">
      <c r="A73" s="294"/>
      <c r="B73" s="322"/>
      <c r="C73" s="450"/>
      <c r="D73" s="293"/>
      <c r="E73" s="294"/>
      <c r="F73" s="294"/>
      <c r="G73" s="294"/>
      <c r="H73" s="294"/>
      <c r="I73" s="294"/>
      <c r="J73" s="294"/>
    </row>
  </sheetData>
  <sheetProtection/>
  <mergeCells count="4">
    <mergeCell ref="A7:C7"/>
    <mergeCell ref="E53:E63"/>
    <mergeCell ref="A53:A59"/>
    <mergeCell ref="A60:A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6"/>
  <sheetViews>
    <sheetView zoomScale="75" zoomScaleNormal="75" zoomScalePageLayoutView="0" workbookViewId="0" topLeftCell="A3">
      <selection activeCell="G16" sqref="G16"/>
    </sheetView>
  </sheetViews>
  <sheetFormatPr defaultColWidth="10.00390625" defaultRowHeight="15"/>
  <cols>
    <col min="1" max="1" width="9.8515625" style="251" customWidth="1"/>
    <col min="2" max="2" width="18.421875" style="251" customWidth="1"/>
    <col min="3" max="3" width="86.8515625" style="326" customWidth="1"/>
    <col min="4" max="4" width="5.421875" style="250" customWidth="1"/>
    <col min="5" max="16384" width="10.00390625" style="250" customWidth="1"/>
  </cols>
  <sheetData>
    <row r="1" ht="12.75">
      <c r="C1" s="323" t="s">
        <v>405</v>
      </c>
    </row>
    <row r="2" ht="12.75">
      <c r="C2" s="324" t="s">
        <v>404</v>
      </c>
    </row>
    <row r="3" ht="12.75">
      <c r="C3" s="325" t="s">
        <v>471</v>
      </c>
    </row>
    <row r="4" ht="12.75">
      <c r="C4" s="325" t="s">
        <v>343</v>
      </c>
    </row>
    <row r="5" ht="12.75">
      <c r="C5" s="324" t="s">
        <v>162</v>
      </c>
    </row>
    <row r="8" spans="1:3" s="327" customFormat="1" ht="31.5" customHeight="1">
      <c r="A8" s="511" t="s">
        <v>163</v>
      </c>
      <c r="B8" s="511"/>
      <c r="C8" s="511"/>
    </row>
    <row r="9" spans="1:3" s="327" customFormat="1" ht="15">
      <c r="A9" s="512"/>
      <c r="B9" s="512"/>
      <c r="C9" s="512"/>
    </row>
    <row r="10" spans="1:3" s="327" customFormat="1" ht="13.5" thickBot="1">
      <c r="A10" s="328"/>
      <c r="B10" s="328"/>
      <c r="C10" s="329"/>
    </row>
    <row r="11" spans="1:3" s="327" customFormat="1" ht="13.5" customHeight="1" thickBot="1">
      <c r="A11" s="513" t="s">
        <v>164</v>
      </c>
      <c r="B11" s="514"/>
      <c r="C11" s="515" t="s">
        <v>165</v>
      </c>
    </row>
    <row r="12" spans="1:3" s="327" customFormat="1" ht="43.5" customHeight="1" thickBot="1">
      <c r="A12" s="330" t="s">
        <v>166</v>
      </c>
      <c r="B12" s="330" t="s">
        <v>167</v>
      </c>
      <c r="C12" s="516"/>
    </row>
    <row r="13" spans="1:3" s="327" customFormat="1" ht="25.5">
      <c r="A13" s="331">
        <v>116</v>
      </c>
      <c r="B13" s="331"/>
      <c r="C13" s="332" t="s">
        <v>168</v>
      </c>
    </row>
    <row r="14" spans="1:3" ht="27.75" customHeight="1">
      <c r="A14" s="279">
        <v>116</v>
      </c>
      <c r="B14" s="279" t="s">
        <v>169</v>
      </c>
      <c r="C14" s="282" t="s">
        <v>170</v>
      </c>
    </row>
    <row r="15" spans="1:3" s="333" customFormat="1" ht="44.25" customHeight="1">
      <c r="A15" s="279">
        <v>116</v>
      </c>
      <c r="B15" s="279" t="s">
        <v>82</v>
      </c>
      <c r="C15" s="280" t="s">
        <v>83</v>
      </c>
    </row>
    <row r="16" spans="1:3" s="333" customFormat="1" ht="45.75" customHeight="1">
      <c r="A16" s="279">
        <v>116</v>
      </c>
      <c r="B16" s="279" t="s">
        <v>171</v>
      </c>
      <c r="C16" s="281" t="s">
        <v>85</v>
      </c>
    </row>
    <row r="17" spans="1:3" s="327" customFormat="1" ht="62.25" customHeight="1">
      <c r="A17" s="279">
        <v>116</v>
      </c>
      <c r="B17" s="279" t="s">
        <v>172</v>
      </c>
      <c r="C17" s="334" t="s">
        <v>173</v>
      </c>
    </row>
    <row r="18" spans="1:3" s="327" customFormat="1" ht="39" customHeight="1">
      <c r="A18" s="279">
        <v>116</v>
      </c>
      <c r="B18" s="279" t="s">
        <v>174</v>
      </c>
      <c r="C18" s="282" t="s">
        <v>87</v>
      </c>
    </row>
    <row r="19" spans="1:3" s="327" customFormat="1" ht="30" customHeight="1">
      <c r="A19" s="279">
        <v>116</v>
      </c>
      <c r="B19" s="279" t="s">
        <v>175</v>
      </c>
      <c r="C19" s="281" t="s">
        <v>176</v>
      </c>
    </row>
    <row r="20" spans="1:3" s="327" customFormat="1" ht="41.25" customHeight="1">
      <c r="A20" s="279">
        <v>116</v>
      </c>
      <c r="B20" s="279" t="s">
        <v>177</v>
      </c>
      <c r="C20" s="280" t="s">
        <v>89</v>
      </c>
    </row>
    <row r="21" spans="1:3" s="327" customFormat="1" ht="41.25" customHeight="1">
      <c r="A21" s="279">
        <v>116</v>
      </c>
      <c r="B21" s="279" t="s">
        <v>178</v>
      </c>
      <c r="C21" s="281" t="s">
        <v>179</v>
      </c>
    </row>
    <row r="22" spans="1:3" s="327" customFormat="1" ht="20.25" customHeight="1">
      <c r="A22" s="279">
        <v>116</v>
      </c>
      <c r="B22" s="279" t="s">
        <v>180</v>
      </c>
      <c r="C22" s="281" t="s">
        <v>181</v>
      </c>
    </row>
    <row r="23" spans="1:3" s="327" customFormat="1" ht="18" customHeight="1">
      <c r="A23" s="279">
        <v>116</v>
      </c>
      <c r="B23" s="279" t="s">
        <v>92</v>
      </c>
      <c r="C23" s="281" t="s">
        <v>93</v>
      </c>
    </row>
    <row r="24" spans="1:3" s="327" customFormat="1" ht="12.75">
      <c r="A24" s="279">
        <v>116</v>
      </c>
      <c r="B24" s="335" t="s">
        <v>182</v>
      </c>
      <c r="C24" s="281" t="s">
        <v>183</v>
      </c>
    </row>
    <row r="25" spans="1:3" s="327" customFormat="1" ht="42.75" customHeight="1">
      <c r="A25" s="279">
        <v>116</v>
      </c>
      <c r="B25" s="279" t="s">
        <v>184</v>
      </c>
      <c r="C25" s="280" t="s">
        <v>185</v>
      </c>
    </row>
    <row r="26" spans="1:3" s="327" customFormat="1" ht="42" customHeight="1">
      <c r="A26" s="279">
        <v>116</v>
      </c>
      <c r="B26" s="279" t="s">
        <v>186</v>
      </c>
      <c r="C26" s="280" t="s">
        <v>187</v>
      </c>
    </row>
    <row r="27" spans="1:3" s="327" customFormat="1" ht="38.25" customHeight="1">
      <c r="A27" s="279">
        <v>116</v>
      </c>
      <c r="B27" s="279" t="s">
        <v>188</v>
      </c>
      <c r="C27" s="280" t="s">
        <v>97</v>
      </c>
    </row>
    <row r="28" spans="1:3" s="327" customFormat="1" ht="52.5" customHeight="1">
      <c r="A28" s="279">
        <v>116</v>
      </c>
      <c r="B28" s="279" t="s">
        <v>189</v>
      </c>
      <c r="C28" s="334" t="s">
        <v>190</v>
      </c>
    </row>
    <row r="29" spans="1:3" s="327" customFormat="1" ht="18.75" customHeight="1">
      <c r="A29" s="279">
        <v>116</v>
      </c>
      <c r="B29" s="279" t="s">
        <v>191</v>
      </c>
      <c r="C29" s="281" t="s">
        <v>192</v>
      </c>
    </row>
    <row r="30" spans="1:3" s="327" customFormat="1" ht="27" customHeight="1">
      <c r="A30" s="279">
        <v>116</v>
      </c>
      <c r="B30" s="279" t="s">
        <v>193</v>
      </c>
      <c r="C30" s="281" t="s">
        <v>105</v>
      </c>
    </row>
    <row r="31" spans="1:3" s="327" customFormat="1" ht="27.75" customHeight="1">
      <c r="A31" s="279">
        <v>116</v>
      </c>
      <c r="B31" s="279" t="s">
        <v>194</v>
      </c>
      <c r="C31" s="282" t="s">
        <v>107</v>
      </c>
    </row>
    <row r="32" spans="1:3" s="327" customFormat="1" ht="39" customHeight="1">
      <c r="A32" s="279">
        <v>116</v>
      </c>
      <c r="B32" s="279" t="s">
        <v>195</v>
      </c>
      <c r="C32" s="281" t="s">
        <v>196</v>
      </c>
    </row>
    <row r="33" spans="1:3" s="327" customFormat="1" ht="50.25" customHeight="1">
      <c r="A33" s="279">
        <v>116</v>
      </c>
      <c r="B33" s="279" t="s">
        <v>197</v>
      </c>
      <c r="C33" s="280" t="s">
        <v>198</v>
      </c>
    </row>
    <row r="34" spans="1:3" s="327" customFormat="1" ht="27.75" customHeight="1">
      <c r="A34" s="279">
        <v>116</v>
      </c>
      <c r="B34" s="279" t="s">
        <v>199</v>
      </c>
      <c r="C34" s="281" t="s">
        <v>200</v>
      </c>
    </row>
    <row r="35" spans="1:3" s="327" customFormat="1" ht="30" customHeight="1">
      <c r="A35" s="279">
        <v>116</v>
      </c>
      <c r="B35" s="279" t="s">
        <v>201</v>
      </c>
      <c r="C35" s="281" t="s">
        <v>202</v>
      </c>
    </row>
    <row r="36" spans="1:3" s="327" customFormat="1" ht="25.5">
      <c r="A36" s="279">
        <v>116</v>
      </c>
      <c r="B36" s="279" t="s">
        <v>203</v>
      </c>
      <c r="C36" s="282" t="s">
        <v>204</v>
      </c>
    </row>
    <row r="37" spans="1:3" ht="27.75" customHeight="1">
      <c r="A37" s="279">
        <v>116</v>
      </c>
      <c r="B37" s="336" t="s">
        <v>110</v>
      </c>
      <c r="C37" s="282" t="s">
        <v>111</v>
      </c>
    </row>
    <row r="38" spans="1:3" ht="25.5" customHeight="1">
      <c r="A38" s="279">
        <v>116</v>
      </c>
      <c r="B38" s="337" t="s">
        <v>112</v>
      </c>
      <c r="C38" s="286" t="s">
        <v>113</v>
      </c>
    </row>
    <row r="39" spans="1:3" ht="12.75">
      <c r="A39" s="279">
        <v>116</v>
      </c>
      <c r="B39" s="279" t="s">
        <v>205</v>
      </c>
      <c r="C39" s="281" t="s">
        <v>206</v>
      </c>
    </row>
    <row r="40" spans="1:3" ht="12.75">
      <c r="A40" s="279">
        <v>116</v>
      </c>
      <c r="B40" s="279" t="s">
        <v>207</v>
      </c>
      <c r="C40" s="281" t="s">
        <v>117</v>
      </c>
    </row>
    <row r="41" spans="1:3" ht="24" customHeight="1">
      <c r="A41" s="279">
        <v>116</v>
      </c>
      <c r="B41" s="279" t="s">
        <v>208</v>
      </c>
      <c r="C41" s="281" t="s">
        <v>209</v>
      </c>
    </row>
    <row r="42" spans="1:3" ht="12.75">
      <c r="A42" s="279">
        <v>116</v>
      </c>
      <c r="B42" s="279" t="s">
        <v>210</v>
      </c>
      <c r="C42" s="281" t="s">
        <v>211</v>
      </c>
    </row>
    <row r="43" spans="1:3" ht="15.75" customHeight="1">
      <c r="A43" s="279">
        <v>116</v>
      </c>
      <c r="B43" s="279" t="s">
        <v>212</v>
      </c>
      <c r="C43" s="281" t="s">
        <v>213</v>
      </c>
    </row>
    <row r="44" spans="1:3" ht="13.5" customHeight="1">
      <c r="A44" s="279">
        <v>116</v>
      </c>
      <c r="B44" s="279" t="s">
        <v>214</v>
      </c>
      <c r="C44" s="282" t="s">
        <v>215</v>
      </c>
    </row>
    <row r="45" spans="1:3" ht="13.5" customHeight="1">
      <c r="A45" s="279">
        <v>116</v>
      </c>
      <c r="B45" s="279" t="s">
        <v>216</v>
      </c>
      <c r="C45" s="282" t="s">
        <v>217</v>
      </c>
    </row>
    <row r="46" spans="1:3" ht="26.25" customHeight="1">
      <c r="A46" s="279">
        <v>116</v>
      </c>
      <c r="B46" s="279" t="s">
        <v>218</v>
      </c>
      <c r="C46" s="281" t="s">
        <v>219</v>
      </c>
    </row>
    <row r="47" spans="1:3" ht="39" customHeight="1">
      <c r="A47" s="279">
        <v>116</v>
      </c>
      <c r="B47" s="279" t="s">
        <v>220</v>
      </c>
      <c r="C47" s="281" t="s">
        <v>221</v>
      </c>
    </row>
    <row r="48" spans="1:3" ht="17.25" customHeight="1">
      <c r="A48" s="279">
        <v>116</v>
      </c>
      <c r="B48" s="279" t="s">
        <v>143</v>
      </c>
      <c r="C48" s="281" t="s">
        <v>222</v>
      </c>
    </row>
    <row r="49" spans="1:3" ht="27" customHeight="1">
      <c r="A49" s="279">
        <v>116</v>
      </c>
      <c r="B49" s="279" t="s">
        <v>223</v>
      </c>
      <c r="C49" s="281" t="s">
        <v>224</v>
      </c>
    </row>
    <row r="50" spans="1:3" ht="27" customHeight="1">
      <c r="A50" s="279">
        <v>116</v>
      </c>
      <c r="B50" s="279" t="s">
        <v>225</v>
      </c>
      <c r="C50" s="281" t="s">
        <v>226</v>
      </c>
    </row>
    <row r="51" spans="1:3" ht="26.25" customHeight="1">
      <c r="A51" s="279">
        <v>116</v>
      </c>
      <c r="B51" s="279" t="s">
        <v>227</v>
      </c>
      <c r="C51" s="281" t="s">
        <v>228</v>
      </c>
    </row>
    <row r="52" spans="1:3" ht="51" customHeight="1">
      <c r="A52" s="279">
        <v>116</v>
      </c>
      <c r="B52" s="279" t="s">
        <v>229</v>
      </c>
      <c r="C52" s="280" t="s">
        <v>230</v>
      </c>
    </row>
    <row r="53" spans="1:3" ht="42.75" customHeight="1">
      <c r="A53" s="279">
        <v>116</v>
      </c>
      <c r="B53" s="279" t="s">
        <v>231</v>
      </c>
      <c r="C53" s="281" t="s">
        <v>232</v>
      </c>
    </row>
    <row r="54" spans="1:3" ht="42.75" customHeight="1">
      <c r="A54" s="279">
        <v>116</v>
      </c>
      <c r="B54" s="279" t="s">
        <v>233</v>
      </c>
      <c r="C54" s="281" t="s">
        <v>234</v>
      </c>
    </row>
    <row r="55" spans="1:3" ht="40.5" customHeight="1">
      <c r="A55" s="279">
        <v>116</v>
      </c>
      <c r="B55" s="279" t="s">
        <v>136</v>
      </c>
      <c r="C55" s="281" t="s">
        <v>235</v>
      </c>
    </row>
    <row r="56" spans="1:3" ht="27.75" customHeight="1">
      <c r="A56" s="279">
        <v>116</v>
      </c>
      <c r="B56" s="279" t="s">
        <v>236</v>
      </c>
      <c r="C56" s="281" t="s">
        <v>237</v>
      </c>
    </row>
    <row r="57" spans="1:3" ht="28.5" customHeight="1">
      <c r="A57" s="279">
        <v>116</v>
      </c>
      <c r="B57" s="279" t="s">
        <v>238</v>
      </c>
      <c r="C57" s="281" t="s">
        <v>239</v>
      </c>
    </row>
    <row r="58" spans="1:3" ht="18" customHeight="1">
      <c r="A58" s="279">
        <v>116</v>
      </c>
      <c r="B58" s="279" t="s">
        <v>240</v>
      </c>
      <c r="C58" s="281" t="s">
        <v>241</v>
      </c>
    </row>
    <row r="59" spans="1:3" ht="39" customHeight="1">
      <c r="A59" s="279">
        <v>116</v>
      </c>
      <c r="B59" s="279" t="s">
        <v>138</v>
      </c>
      <c r="C59" s="281" t="s">
        <v>242</v>
      </c>
    </row>
    <row r="60" spans="1:3" ht="18.75" customHeight="1">
      <c r="A60" s="279">
        <v>116</v>
      </c>
      <c r="B60" s="279" t="s">
        <v>243</v>
      </c>
      <c r="C60" s="281" t="s">
        <v>244</v>
      </c>
    </row>
    <row r="61" spans="1:3" ht="28.5" customHeight="1">
      <c r="A61" s="279">
        <v>116</v>
      </c>
      <c r="B61" s="279" t="s">
        <v>245</v>
      </c>
      <c r="C61" s="281" t="s">
        <v>246</v>
      </c>
    </row>
    <row r="62" spans="1:3" ht="15.75" customHeight="1">
      <c r="A62" s="279">
        <v>116</v>
      </c>
      <c r="B62" s="279" t="s">
        <v>247</v>
      </c>
      <c r="C62" s="281" t="s">
        <v>248</v>
      </c>
    </row>
    <row r="63" spans="1:3" ht="28.5" customHeight="1">
      <c r="A63" s="279">
        <v>116</v>
      </c>
      <c r="B63" s="279" t="s">
        <v>147</v>
      </c>
      <c r="C63" s="282" t="s">
        <v>249</v>
      </c>
    </row>
    <row r="64" spans="1:3" ht="16.5" customHeight="1">
      <c r="A64" s="279">
        <v>116</v>
      </c>
      <c r="B64" s="279" t="s">
        <v>250</v>
      </c>
      <c r="C64" s="281" t="s">
        <v>251</v>
      </c>
    </row>
    <row r="65" spans="1:3" ht="15" customHeight="1">
      <c r="A65" s="279">
        <v>116</v>
      </c>
      <c r="B65" s="279" t="s">
        <v>252</v>
      </c>
      <c r="C65" s="281" t="s">
        <v>253</v>
      </c>
    </row>
    <row r="66" spans="1:3" ht="15" customHeight="1">
      <c r="A66" s="279">
        <v>116</v>
      </c>
      <c r="B66" s="279" t="s">
        <v>254</v>
      </c>
      <c r="C66" s="281" t="s">
        <v>255</v>
      </c>
    </row>
    <row r="67" spans="1:3" ht="15.75" customHeight="1">
      <c r="A67" s="279">
        <v>116</v>
      </c>
      <c r="B67" s="279" t="s">
        <v>158</v>
      </c>
      <c r="C67" s="281" t="s">
        <v>256</v>
      </c>
    </row>
    <row r="68" spans="1:3" s="327" customFormat="1" ht="25.5" customHeight="1">
      <c r="A68" s="279">
        <v>116</v>
      </c>
      <c r="B68" s="279" t="s">
        <v>257</v>
      </c>
      <c r="C68" s="281" t="s">
        <v>258</v>
      </c>
    </row>
    <row r="69" spans="1:3" ht="25.5">
      <c r="A69" s="279">
        <v>116</v>
      </c>
      <c r="B69" s="279" t="s">
        <v>259</v>
      </c>
      <c r="C69" s="281" t="s">
        <v>260</v>
      </c>
    </row>
    <row r="70" spans="1:3" ht="25.5">
      <c r="A70" s="279">
        <v>116</v>
      </c>
      <c r="B70" s="279" t="s">
        <v>261</v>
      </c>
      <c r="C70" s="281" t="s">
        <v>262</v>
      </c>
    </row>
    <row r="71" spans="1:3" ht="12.75">
      <c r="A71" s="338"/>
      <c r="B71" s="339"/>
      <c r="C71" s="340"/>
    </row>
    <row r="72" spans="1:3" ht="13.5">
      <c r="A72" s="338"/>
      <c r="B72" s="341"/>
      <c r="C72" s="342"/>
    </row>
    <row r="73" spans="1:3" ht="12.75">
      <c r="A73" s="338"/>
      <c r="B73" s="339"/>
      <c r="C73" s="340"/>
    </row>
    <row r="74" spans="1:3" ht="12.75">
      <c r="A74" s="338"/>
      <c r="B74" s="339"/>
      <c r="C74" s="343"/>
    </row>
    <row r="75" spans="1:3" ht="12.75">
      <c r="A75" s="338"/>
      <c r="B75" s="339"/>
      <c r="C75" s="343"/>
    </row>
    <row r="76" spans="1:3" ht="12.75">
      <c r="A76" s="338"/>
      <c r="B76" s="339"/>
      <c r="C76" s="343"/>
    </row>
    <row r="77" spans="1:3" ht="12.75">
      <c r="A77" s="338"/>
      <c r="B77" s="339"/>
      <c r="C77" s="343"/>
    </row>
    <row r="78" spans="1:3" ht="12.75">
      <c r="A78" s="338"/>
      <c r="B78" s="339"/>
      <c r="C78" s="340"/>
    </row>
    <row r="79" spans="1:3" ht="12.75">
      <c r="A79" s="338"/>
      <c r="B79" s="339"/>
      <c r="C79" s="343"/>
    </row>
    <row r="80" spans="1:3" ht="41.25" customHeight="1">
      <c r="A80" s="338"/>
      <c r="B80" s="339"/>
      <c r="C80" s="343"/>
    </row>
    <row r="81" spans="1:3" ht="13.5" customHeight="1">
      <c r="A81" s="338"/>
      <c r="B81" s="339"/>
      <c r="C81" s="343"/>
    </row>
    <row r="82" spans="1:3" s="327" customFormat="1" ht="27" customHeight="1">
      <c r="A82" s="339"/>
      <c r="B82" s="339"/>
      <c r="C82" s="343"/>
    </row>
    <row r="83" spans="1:3" s="327" customFormat="1" ht="12.75">
      <c r="A83" s="344"/>
      <c r="B83" s="345"/>
      <c r="C83" s="346"/>
    </row>
    <row r="84" spans="1:3" ht="39" customHeight="1">
      <c r="A84" s="347"/>
      <c r="B84" s="347"/>
      <c r="C84" s="116"/>
    </row>
    <row r="85" spans="1:3" ht="54" customHeight="1">
      <c r="A85" s="347"/>
      <c r="B85" s="347"/>
      <c r="C85" s="116"/>
    </row>
    <row r="86" spans="1:3" ht="12.75">
      <c r="A86" s="348"/>
      <c r="B86" s="347"/>
      <c r="C86" s="343"/>
    </row>
    <row r="87" spans="1:3" ht="12.75">
      <c r="A87" s="348"/>
      <c r="B87" s="347"/>
      <c r="C87" s="343"/>
    </row>
    <row r="88" spans="1:4" ht="12.75">
      <c r="A88" s="348"/>
      <c r="B88" s="347"/>
      <c r="C88" s="343"/>
      <c r="D88" s="349"/>
    </row>
    <row r="89" spans="1:3" ht="53.25" customHeight="1">
      <c r="A89" s="338"/>
      <c r="B89" s="339"/>
      <c r="C89" s="116"/>
    </row>
    <row r="90" spans="1:3" ht="53.25" customHeight="1">
      <c r="A90" s="338"/>
      <c r="B90" s="339"/>
      <c r="C90" s="350"/>
    </row>
    <row r="91" spans="1:3" ht="56.25" customHeight="1">
      <c r="A91" s="338"/>
      <c r="B91" s="339"/>
      <c r="C91" s="343"/>
    </row>
    <row r="92" spans="1:3" ht="68.25" customHeight="1">
      <c r="A92" s="338"/>
      <c r="B92" s="339"/>
      <c r="C92" s="350"/>
    </row>
    <row r="93" spans="1:3" ht="38.25" customHeight="1">
      <c r="A93" s="338"/>
      <c r="B93" s="339"/>
      <c r="C93" s="343"/>
    </row>
    <row r="94" spans="1:3" ht="38.25" customHeight="1">
      <c r="A94" s="338"/>
      <c r="B94" s="339"/>
      <c r="C94" s="116"/>
    </row>
    <row r="95" spans="1:3" ht="38.25" customHeight="1">
      <c r="A95" s="338"/>
      <c r="B95" s="339"/>
      <c r="C95" s="116"/>
    </row>
    <row r="96" spans="1:3" ht="13.5" customHeight="1">
      <c r="A96" s="338"/>
      <c r="B96" s="339"/>
      <c r="C96" s="340"/>
    </row>
    <row r="97" spans="1:3" ht="15.75" customHeight="1">
      <c r="A97" s="338"/>
      <c r="B97" s="339"/>
      <c r="C97" s="340"/>
    </row>
    <row r="98" spans="1:3" ht="42.75" customHeight="1">
      <c r="A98" s="338"/>
      <c r="B98" s="339"/>
      <c r="C98" s="116"/>
    </row>
    <row r="99" spans="1:3" ht="12.75">
      <c r="A99" s="344"/>
      <c r="B99" s="339"/>
      <c r="C99" s="346"/>
    </row>
    <row r="100" spans="1:3" ht="41.25" customHeight="1">
      <c r="A100" s="339"/>
      <c r="B100" s="339"/>
      <c r="C100" s="343"/>
    </row>
    <row r="101" spans="1:3" ht="54" customHeight="1">
      <c r="A101" s="339"/>
      <c r="B101" s="339"/>
      <c r="C101" s="343"/>
    </row>
    <row r="102" spans="1:3" ht="12.75">
      <c r="A102" s="338"/>
      <c r="B102" s="339"/>
      <c r="C102" s="340"/>
    </row>
    <row r="103" spans="1:3" ht="12.75">
      <c r="A103" s="338"/>
      <c r="B103" s="339"/>
      <c r="C103" s="343"/>
    </row>
    <row r="104" spans="1:3" s="327" customFormat="1" ht="12.75">
      <c r="A104" s="344"/>
      <c r="B104" s="345"/>
      <c r="C104" s="351"/>
    </row>
    <row r="105" spans="1:3" s="327" customFormat="1" ht="12.75">
      <c r="A105" s="338"/>
      <c r="B105" s="339"/>
      <c r="C105" s="343"/>
    </row>
    <row r="106" spans="1:3" s="327" customFormat="1" ht="12.75">
      <c r="A106" s="344"/>
      <c r="B106" s="345"/>
      <c r="C106" s="351"/>
    </row>
    <row r="107" spans="1:3" ht="27" customHeight="1">
      <c r="A107" s="338"/>
      <c r="B107" s="339"/>
      <c r="C107" s="343"/>
    </row>
    <row r="108" spans="1:3" ht="12.75">
      <c r="A108" s="338"/>
      <c r="B108" s="339"/>
      <c r="C108" s="340"/>
    </row>
    <row r="109" spans="1:3" ht="12.75">
      <c r="A109" s="338"/>
      <c r="B109" s="339"/>
      <c r="C109" s="340"/>
    </row>
    <row r="110" spans="1:3" ht="12.75">
      <c r="A110" s="338"/>
      <c r="B110" s="339"/>
      <c r="C110" s="343"/>
    </row>
    <row r="111" spans="1:3" ht="12.75">
      <c r="A111" s="338"/>
      <c r="B111" s="339"/>
      <c r="C111" s="343"/>
    </row>
    <row r="112" spans="1:3" ht="41.25" customHeight="1">
      <c r="A112" s="338"/>
      <c r="B112" s="339"/>
      <c r="C112" s="343"/>
    </row>
    <row r="113" spans="1:3" ht="12.75">
      <c r="A113" s="338"/>
      <c r="B113" s="339"/>
      <c r="C113" s="340"/>
    </row>
    <row r="114" spans="1:3" s="333" customFormat="1" ht="13.5" customHeight="1">
      <c r="A114" s="338"/>
      <c r="B114" s="339"/>
      <c r="C114" s="343"/>
    </row>
    <row r="115" spans="1:3" s="327" customFormat="1" ht="25.5" customHeight="1">
      <c r="A115" s="339"/>
      <c r="B115" s="339"/>
      <c r="C115" s="343"/>
    </row>
    <row r="116" spans="1:3" s="327" customFormat="1" ht="12.75">
      <c r="A116" s="344"/>
      <c r="B116" s="345"/>
      <c r="C116" s="346"/>
    </row>
    <row r="117" spans="1:3" ht="15.75" customHeight="1">
      <c r="A117" s="348"/>
      <c r="B117" s="339"/>
      <c r="C117" s="343"/>
    </row>
    <row r="118" spans="1:3" ht="12.75">
      <c r="A118" s="338"/>
      <c r="B118" s="339"/>
      <c r="C118" s="340"/>
    </row>
    <row r="119" spans="1:3" ht="12.75">
      <c r="A119" s="338"/>
      <c r="B119" s="339"/>
      <c r="C119" s="340"/>
    </row>
    <row r="120" spans="1:3" ht="27" customHeight="1">
      <c r="A120" s="339"/>
      <c r="B120" s="339"/>
      <c r="C120" s="343"/>
    </row>
    <row r="121" spans="1:3" ht="12.75">
      <c r="A121" s="338"/>
      <c r="B121" s="339"/>
      <c r="C121" s="343"/>
    </row>
    <row r="122" spans="1:3" ht="12.75">
      <c r="A122" s="338"/>
      <c r="B122" s="339"/>
      <c r="C122" s="343"/>
    </row>
    <row r="123" spans="1:3" ht="12.75">
      <c r="A123" s="338"/>
      <c r="B123" s="339"/>
      <c r="C123" s="340"/>
    </row>
    <row r="124" spans="1:3" ht="12.75">
      <c r="A124" s="338"/>
      <c r="B124" s="339"/>
      <c r="C124" s="343"/>
    </row>
    <row r="125" spans="1:3" ht="12.75">
      <c r="A125" s="338"/>
      <c r="B125" s="339"/>
      <c r="C125" s="343"/>
    </row>
    <row r="126" spans="1:3" ht="12.75">
      <c r="A126" s="338"/>
      <c r="B126" s="339"/>
      <c r="C126" s="343"/>
    </row>
    <row r="127" spans="1:3" ht="13.5" customHeight="1">
      <c r="A127" s="338"/>
      <c r="B127" s="339"/>
      <c r="C127" s="343"/>
    </row>
    <row r="128" spans="1:3" s="327" customFormat="1" ht="25.5" customHeight="1">
      <c r="A128" s="339"/>
      <c r="B128" s="339"/>
      <c r="C128" s="343"/>
    </row>
    <row r="129" spans="1:3" s="327" customFormat="1" ht="36" customHeight="1">
      <c r="A129" s="345"/>
      <c r="B129" s="345"/>
      <c r="C129" s="351"/>
    </row>
    <row r="130" spans="1:3" ht="12.75">
      <c r="A130" s="338"/>
      <c r="B130" s="339"/>
      <c r="C130" s="343"/>
    </row>
    <row r="131" spans="1:3" s="327" customFormat="1" ht="12" customHeight="1">
      <c r="A131" s="345"/>
      <c r="B131" s="345"/>
      <c r="C131" s="351"/>
    </row>
    <row r="132" spans="1:3" ht="27" customHeight="1">
      <c r="A132" s="338"/>
      <c r="B132" s="339"/>
      <c r="C132" s="343"/>
    </row>
    <row r="133" spans="1:3" ht="12.75">
      <c r="A133" s="338"/>
      <c r="B133" s="339"/>
      <c r="C133" s="340"/>
    </row>
    <row r="134" spans="1:3" ht="12.75">
      <c r="A134" s="338"/>
      <c r="B134" s="339"/>
      <c r="C134" s="340"/>
    </row>
    <row r="135" spans="1:3" ht="27.75" customHeight="1">
      <c r="A135" s="338"/>
      <c r="B135" s="339"/>
      <c r="C135" s="343"/>
    </row>
    <row r="136" spans="1:3" ht="27" customHeight="1">
      <c r="A136" s="339"/>
      <c r="B136" s="339"/>
      <c r="C136" s="343"/>
    </row>
    <row r="137" spans="1:3" ht="27" customHeight="1">
      <c r="A137" s="339"/>
      <c r="B137" s="339"/>
      <c r="C137" s="343"/>
    </row>
    <row r="138" spans="1:3" ht="27" customHeight="1">
      <c r="A138" s="339"/>
      <c r="B138" s="339"/>
      <c r="C138" s="352"/>
    </row>
    <row r="139" spans="1:3" ht="27" customHeight="1">
      <c r="A139" s="339"/>
      <c r="B139" s="339"/>
      <c r="C139" s="352"/>
    </row>
    <row r="140" spans="1:3" ht="27" customHeight="1">
      <c r="A140" s="338"/>
      <c r="B140" s="339"/>
      <c r="C140" s="353"/>
    </row>
    <row r="141" spans="1:3" ht="12.75">
      <c r="A141" s="338"/>
      <c r="B141" s="339"/>
      <c r="C141" s="343"/>
    </row>
    <row r="142" spans="1:3" ht="27.75" customHeight="1">
      <c r="A142" s="338"/>
      <c r="B142" s="339"/>
      <c r="C142" s="343"/>
    </row>
    <row r="143" spans="1:3" ht="12.75">
      <c r="A143" s="338"/>
      <c r="B143" s="339"/>
      <c r="C143" s="343"/>
    </row>
    <row r="144" spans="1:3" ht="12.75">
      <c r="A144" s="338"/>
      <c r="B144" s="339"/>
      <c r="C144" s="340"/>
    </row>
    <row r="145" spans="1:3" ht="12.75">
      <c r="A145" s="338"/>
      <c r="B145" s="339"/>
      <c r="C145" s="343"/>
    </row>
    <row r="146" spans="1:3" ht="12.75">
      <c r="A146" s="338"/>
      <c r="B146" s="339"/>
      <c r="C146" s="343"/>
    </row>
    <row r="147" spans="1:3" ht="12.75">
      <c r="A147" s="338"/>
      <c r="B147" s="339"/>
      <c r="C147" s="343"/>
    </row>
    <row r="148" spans="1:3" s="333" customFormat="1" ht="13.5" customHeight="1">
      <c r="A148" s="338"/>
      <c r="B148" s="339"/>
      <c r="C148" s="343"/>
    </row>
    <row r="149" spans="1:3" s="327" customFormat="1" ht="25.5" customHeight="1">
      <c r="A149" s="339"/>
      <c r="B149" s="339"/>
      <c r="C149" s="343"/>
    </row>
    <row r="150" spans="1:3" s="327" customFormat="1" ht="42" customHeight="1">
      <c r="A150" s="344"/>
      <c r="B150" s="345"/>
      <c r="C150" s="351"/>
    </row>
    <row r="151" spans="1:3" ht="43.5" customHeight="1">
      <c r="A151" s="339"/>
      <c r="B151" s="339"/>
      <c r="C151" s="343"/>
    </row>
    <row r="152" spans="1:3" ht="42" customHeight="1">
      <c r="A152" s="354"/>
      <c r="B152" s="339"/>
      <c r="C152" s="116"/>
    </row>
    <row r="153" spans="1:4" ht="42" customHeight="1">
      <c r="A153" s="339"/>
      <c r="B153" s="339"/>
      <c r="C153" s="343"/>
      <c r="D153" s="349"/>
    </row>
    <row r="154" spans="1:3" ht="40.5" customHeight="1">
      <c r="A154" s="339"/>
      <c r="B154" s="339"/>
      <c r="C154" s="343"/>
    </row>
    <row r="155" spans="1:3" ht="27.75" customHeight="1">
      <c r="A155" s="339"/>
      <c r="B155" s="339"/>
      <c r="C155" s="343"/>
    </row>
    <row r="156" spans="1:3" ht="12.75">
      <c r="A156" s="339"/>
      <c r="B156" s="339"/>
      <c r="C156" s="340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11811023622047245" top="0.7480314960629921" bottom="0.7480314960629921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3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4" customWidth="1"/>
    <col min="2" max="2" width="15.00390625" style="4" customWidth="1"/>
    <col min="3" max="3" width="18.421875" style="4" customWidth="1"/>
    <col min="4" max="4" width="24.00390625" style="463" customWidth="1"/>
    <col min="5" max="246" width="10.00390625" style="4" customWidth="1"/>
    <col min="247" max="247" width="70.421875" style="4" customWidth="1"/>
    <col min="248" max="16384" width="15.00390625" style="4" customWidth="1"/>
  </cols>
  <sheetData>
    <row r="1" ht="12.75">
      <c r="D1" s="117" t="s">
        <v>405</v>
      </c>
    </row>
    <row r="2" ht="12.75">
      <c r="D2" s="117" t="s">
        <v>404</v>
      </c>
    </row>
    <row r="3" ht="12.75">
      <c r="D3" s="117" t="s">
        <v>471</v>
      </c>
    </row>
    <row r="4" ht="12.75">
      <c r="D4" s="117" t="s">
        <v>342</v>
      </c>
    </row>
    <row r="5" ht="12.75">
      <c r="D5" s="117" t="s">
        <v>470</v>
      </c>
    </row>
    <row r="7" spans="1:4" ht="58.5" customHeight="1">
      <c r="A7" s="517" t="s">
        <v>653</v>
      </c>
      <c r="B7" s="517"/>
      <c r="C7" s="517"/>
      <c r="D7" s="517"/>
    </row>
    <row r="8" spans="1:3" ht="17.25">
      <c r="A8" s="5"/>
      <c r="B8" s="5"/>
      <c r="C8" s="5"/>
    </row>
    <row r="9" spans="1:4" ht="18" thickBot="1">
      <c r="A9" s="6"/>
      <c r="B9" s="6"/>
      <c r="C9" s="6"/>
      <c r="D9" s="464"/>
    </row>
    <row r="10" spans="1:4" ht="24" customHeight="1" thickBot="1">
      <c r="A10" s="524" t="s">
        <v>467</v>
      </c>
      <c r="B10" s="520" t="s">
        <v>454</v>
      </c>
      <c r="C10" s="521"/>
      <c r="D10" s="518" t="s">
        <v>468</v>
      </c>
    </row>
    <row r="11" spans="1:4" ht="15.75" customHeight="1" thickBot="1">
      <c r="A11" s="525"/>
      <c r="B11" s="16" t="s">
        <v>455</v>
      </c>
      <c r="C11" s="17" t="s">
        <v>456</v>
      </c>
      <c r="D11" s="519"/>
    </row>
    <row r="12" spans="1:4" ht="15" thickBot="1">
      <c r="A12" s="84" t="s">
        <v>431</v>
      </c>
      <c r="B12" s="85" t="s">
        <v>430</v>
      </c>
      <c r="C12" s="86"/>
      <c r="D12" s="465">
        <f>D13+D14+D16+D17+D18+D15</f>
        <v>23359.38017</v>
      </c>
    </row>
    <row r="13" spans="1:4" ht="45.75" customHeight="1">
      <c r="A13" s="83" t="s">
        <v>391</v>
      </c>
      <c r="B13" s="79"/>
      <c r="C13" s="82" t="s">
        <v>390</v>
      </c>
      <c r="D13" s="466">
        <f>'Пр.7 Р.П. ЦС. ВР'!E12</f>
        <v>78.73393</v>
      </c>
    </row>
    <row r="14" spans="1:4" ht="44.25" customHeight="1">
      <c r="A14" s="83" t="s">
        <v>469</v>
      </c>
      <c r="B14" s="79"/>
      <c r="C14" s="82" t="s">
        <v>381</v>
      </c>
      <c r="D14" s="466">
        <f>'Пр.7 Р.П. ЦС. ВР'!E17</f>
        <v>11794.90624</v>
      </c>
    </row>
    <row r="15" spans="1:4" ht="33.75" customHeight="1">
      <c r="A15" s="83" t="s">
        <v>682</v>
      </c>
      <c r="B15" s="79"/>
      <c r="C15" s="82" t="s">
        <v>681</v>
      </c>
      <c r="D15" s="466">
        <f>'Пр.7 Р.П. ЦС. ВР'!E44</f>
        <v>50.5</v>
      </c>
    </row>
    <row r="16" spans="1:4" ht="13.5" hidden="1">
      <c r="A16" s="76" t="s">
        <v>472</v>
      </c>
      <c r="B16" s="81"/>
      <c r="C16" s="82" t="s">
        <v>476</v>
      </c>
      <c r="D16" s="466">
        <f>'Пр.7 Р.П. ЦС. ВР'!E39</f>
        <v>0</v>
      </c>
    </row>
    <row r="17" spans="1:4" ht="13.5">
      <c r="A17" s="78" t="s">
        <v>434</v>
      </c>
      <c r="B17" s="79"/>
      <c r="C17" s="80" t="s">
        <v>425</v>
      </c>
      <c r="D17" s="466">
        <f>'Пр.7 Р.П. ЦС. ВР'!E49</f>
        <v>400</v>
      </c>
    </row>
    <row r="18" spans="1:4" ht="14.25" thickBot="1">
      <c r="A18" s="11" t="s">
        <v>389</v>
      </c>
      <c r="B18" s="7"/>
      <c r="C18" s="8" t="s">
        <v>387</v>
      </c>
      <c r="D18" s="467">
        <f>'Пр.7 Р.П. ЦС. ВР'!E54</f>
        <v>11035.24</v>
      </c>
    </row>
    <row r="19" spans="1:4" ht="27.75" customHeight="1" thickBot="1">
      <c r="A19" s="87" t="s">
        <v>530</v>
      </c>
      <c r="B19" s="85" t="s">
        <v>473</v>
      </c>
      <c r="C19" s="86"/>
      <c r="D19" s="468">
        <f>D20</f>
        <v>503.84</v>
      </c>
    </row>
    <row r="20" spans="1:4" ht="20.25" customHeight="1" thickBot="1">
      <c r="A20" s="76" t="s">
        <v>474</v>
      </c>
      <c r="B20" s="77"/>
      <c r="C20" s="80" t="s">
        <v>475</v>
      </c>
      <c r="D20" s="466">
        <f>'Пр.7 Р.П. ЦС. ВР'!E81</f>
        <v>503.84</v>
      </c>
    </row>
    <row r="21" spans="1:4" ht="29.25" customHeight="1" thickBot="1">
      <c r="A21" s="87" t="s">
        <v>436</v>
      </c>
      <c r="B21" s="85" t="s">
        <v>435</v>
      </c>
      <c r="C21" s="86"/>
      <c r="D21" s="468">
        <f>D22+D24+D23</f>
        <v>495.09000000000003</v>
      </c>
    </row>
    <row r="22" spans="1:4" ht="30.75" customHeight="1" thickBot="1">
      <c r="A22" s="76" t="s">
        <v>437</v>
      </c>
      <c r="B22" s="77"/>
      <c r="C22" s="80" t="s">
        <v>416</v>
      </c>
      <c r="D22" s="466">
        <f>'Пр.7 Р.П. ЦС. ВР'!E89</f>
        <v>495.09000000000003</v>
      </c>
    </row>
    <row r="23" spans="1:4" ht="30.75" customHeight="1" hidden="1" thickBot="1">
      <c r="A23" s="76" t="s">
        <v>452</v>
      </c>
      <c r="B23" s="77"/>
      <c r="C23" s="80" t="s">
        <v>453</v>
      </c>
      <c r="D23" s="466">
        <f>'Пр.7 Р.П. ЦС. ВР'!E94</f>
        <v>0</v>
      </c>
    </row>
    <row r="24" spans="1:4" ht="30.75" customHeight="1" hidden="1" thickBot="1">
      <c r="A24" s="10" t="s">
        <v>450</v>
      </c>
      <c r="B24" s="12"/>
      <c r="C24" s="8" t="s">
        <v>451</v>
      </c>
      <c r="D24" s="467">
        <f>'Пр.7 Р.П. ЦС. ВР'!E99</f>
        <v>0</v>
      </c>
    </row>
    <row r="25" spans="1:4" ht="21.75" customHeight="1" thickBot="1">
      <c r="A25" s="88" t="s">
        <v>439</v>
      </c>
      <c r="B25" s="85" t="s">
        <v>438</v>
      </c>
      <c r="C25" s="86"/>
      <c r="D25" s="468">
        <f>D27+D26</f>
        <v>17110.245</v>
      </c>
    </row>
    <row r="26" spans="1:4" ht="13.5">
      <c r="A26" s="75" t="s">
        <v>446</v>
      </c>
      <c r="B26" s="74"/>
      <c r="C26" s="80" t="s">
        <v>447</v>
      </c>
      <c r="D26" s="466">
        <f>'Пр.7 Р.П. ЦС. ВР'!E105</f>
        <v>16815.245</v>
      </c>
    </row>
    <row r="27" spans="1:4" ht="14.25" thickBot="1">
      <c r="A27" s="11" t="s">
        <v>378</v>
      </c>
      <c r="B27" s="13"/>
      <c r="C27" s="8" t="s">
        <v>377</v>
      </c>
      <c r="D27" s="467">
        <f>'Пр.7 Р.П. ЦС. ВР'!E133</f>
        <v>295</v>
      </c>
    </row>
    <row r="28" spans="1:4" ht="21.75" customHeight="1" thickBot="1">
      <c r="A28" s="88" t="s">
        <v>457</v>
      </c>
      <c r="B28" s="85" t="s">
        <v>429</v>
      </c>
      <c r="C28" s="86"/>
      <c r="D28" s="468">
        <f>D30+D31+D29</f>
        <v>67620.42676999999</v>
      </c>
    </row>
    <row r="29" spans="1:4" ht="16.5" customHeight="1">
      <c r="A29" s="75" t="s">
        <v>370</v>
      </c>
      <c r="B29" s="74"/>
      <c r="C29" s="80" t="s">
        <v>369</v>
      </c>
      <c r="D29" s="469">
        <f>'Пр.7 Р.П. ЦС. ВР'!E142</f>
        <v>21921.247900000002</v>
      </c>
    </row>
    <row r="30" spans="1:4" ht="17.25" customHeight="1">
      <c r="A30" s="75" t="s">
        <v>414</v>
      </c>
      <c r="B30" s="74"/>
      <c r="C30" s="80" t="s">
        <v>413</v>
      </c>
      <c r="D30" s="466">
        <f>'Пр.7 Р.П. ЦС. ВР'!E171</f>
        <v>29551.04687</v>
      </c>
    </row>
    <row r="31" spans="1:4" ht="18" customHeight="1" thickBot="1">
      <c r="A31" s="11" t="s">
        <v>448</v>
      </c>
      <c r="B31" s="13"/>
      <c r="C31" s="8" t="s">
        <v>449</v>
      </c>
      <c r="D31" s="467">
        <f>'Пр.7 Р.П. ЦС. ВР'!E208</f>
        <v>16148.132</v>
      </c>
    </row>
    <row r="32" spans="1:4" ht="20.25" customHeight="1" thickBot="1">
      <c r="A32" s="84" t="s">
        <v>443</v>
      </c>
      <c r="B32" s="85" t="s">
        <v>440</v>
      </c>
      <c r="C32" s="86"/>
      <c r="D32" s="468">
        <f>D33</f>
        <v>15229.28</v>
      </c>
    </row>
    <row r="33" spans="1:4" ht="20.25" customHeight="1" thickBot="1">
      <c r="A33" s="9" t="s">
        <v>363</v>
      </c>
      <c r="B33" s="13"/>
      <c r="C33" s="8" t="s">
        <v>362</v>
      </c>
      <c r="D33" s="467">
        <f>'Пр.7 Р.П. ЦС. ВР'!E254</f>
        <v>15229.28</v>
      </c>
    </row>
    <row r="34" spans="1:4" ht="20.25" customHeight="1" thickBot="1">
      <c r="A34" s="84" t="s">
        <v>432</v>
      </c>
      <c r="B34" s="85" t="s">
        <v>433</v>
      </c>
      <c r="C34" s="86"/>
      <c r="D34" s="468">
        <f>D35+D36</f>
        <v>8688.331</v>
      </c>
    </row>
    <row r="35" spans="1:4" ht="24" customHeight="1">
      <c r="A35" s="127" t="s">
        <v>380</v>
      </c>
      <c r="B35" s="128"/>
      <c r="C35" s="129" t="s">
        <v>427</v>
      </c>
      <c r="D35" s="470">
        <f>'Пр.7 Р.П. ЦС. ВР'!E278</f>
        <v>766.206</v>
      </c>
    </row>
    <row r="36" spans="1:4" ht="19.5" customHeight="1" thickBot="1">
      <c r="A36" s="72" t="s">
        <v>419</v>
      </c>
      <c r="B36" s="73"/>
      <c r="C36" s="14" t="s">
        <v>418</v>
      </c>
      <c r="D36" s="471">
        <f>'Пр.7 Р.П. ЦС. ВР'!E283</f>
        <v>7922.125</v>
      </c>
    </row>
    <row r="37" spans="1:4" ht="24" customHeight="1" hidden="1" thickBot="1">
      <c r="A37" s="84" t="s">
        <v>444</v>
      </c>
      <c r="B37" s="85" t="s">
        <v>441</v>
      </c>
      <c r="C37" s="89"/>
      <c r="D37" s="465">
        <f>D38</f>
        <v>0</v>
      </c>
    </row>
    <row r="38" spans="1:4" ht="21" customHeight="1" hidden="1" thickBot="1">
      <c r="A38" s="9" t="s">
        <v>365</v>
      </c>
      <c r="B38" s="13"/>
      <c r="C38" s="8" t="s">
        <v>364</v>
      </c>
      <c r="D38" s="467">
        <f>'Пр.7 Р.П. ЦС. ВР'!E303</f>
        <v>0</v>
      </c>
    </row>
    <row r="39" spans="1:4" ht="21.75" customHeight="1" thickBot="1">
      <c r="A39" s="84" t="s">
        <v>445</v>
      </c>
      <c r="B39" s="85" t="s">
        <v>442</v>
      </c>
      <c r="C39" s="89"/>
      <c r="D39" s="465">
        <f>D40</f>
        <v>600</v>
      </c>
    </row>
    <row r="40" spans="1:4" ht="19.5" customHeight="1" thickBot="1">
      <c r="A40" s="9" t="s">
        <v>421</v>
      </c>
      <c r="B40" s="13"/>
      <c r="C40" s="8" t="s">
        <v>420</v>
      </c>
      <c r="D40" s="467">
        <f>'Пр.7 Р.П. ЦС. ВР'!E317</f>
        <v>600</v>
      </c>
    </row>
    <row r="41" spans="1:4" ht="26.25" customHeight="1" thickBot="1">
      <c r="A41" s="522" t="s">
        <v>361</v>
      </c>
      <c r="B41" s="523"/>
      <c r="C41" s="523"/>
      <c r="D41" s="472">
        <f>D12+D19+D21+D25+D28+D32+D34+D37+D39</f>
        <v>133606.59294</v>
      </c>
    </row>
    <row r="42" spans="2:3" ht="12.75">
      <c r="B42" s="15"/>
      <c r="C42" s="15"/>
    </row>
    <row r="43" ht="12.75">
      <c r="D43" s="473"/>
    </row>
  </sheetData>
  <sheetProtection/>
  <mergeCells count="5">
    <mergeCell ref="A7:D7"/>
    <mergeCell ref="D10:D11"/>
    <mergeCell ref="B10:C10"/>
    <mergeCell ref="A41:C41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4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55"/>
  <sheetViews>
    <sheetView view="pageBreakPreview" zoomScale="75" zoomScaleNormal="97" zoomScaleSheetLayoutView="75" zoomScalePageLayoutView="0" workbookViewId="0" topLeftCell="A1">
      <selection activeCell="D5" sqref="D5"/>
    </sheetView>
  </sheetViews>
  <sheetFormatPr defaultColWidth="9.140625" defaultRowHeight="15"/>
  <cols>
    <col min="1" max="1" width="102.00390625" style="18" customWidth="1"/>
    <col min="2" max="2" width="12.140625" style="19" customWidth="1"/>
    <col min="3" max="3" width="9.140625" style="19" customWidth="1"/>
    <col min="4" max="4" width="7.421875" style="19" customWidth="1"/>
    <col min="5" max="5" width="17.140625" style="185" customWidth="1"/>
    <col min="6" max="6" width="1.421875" style="18" customWidth="1"/>
    <col min="7" max="7" width="1.57421875" style="18" hidden="1" customWidth="1"/>
    <col min="8" max="8" width="11.57421875" style="18" hidden="1" customWidth="1"/>
    <col min="9" max="9" width="0" style="18" hidden="1" customWidth="1"/>
    <col min="10" max="10" width="5.421875" style="18" hidden="1" customWidth="1"/>
    <col min="11" max="16384" width="8.8515625" style="18" customWidth="1"/>
  </cols>
  <sheetData>
    <row r="1" ht="12.75">
      <c r="E1" s="179" t="s">
        <v>405</v>
      </c>
    </row>
    <row r="2" ht="12.75">
      <c r="E2" s="179" t="s">
        <v>404</v>
      </c>
    </row>
    <row r="3" spans="1:12" s="4" customFormat="1" ht="12.75">
      <c r="A3" s="2"/>
      <c r="B3" s="530" t="s">
        <v>471</v>
      </c>
      <c r="C3" s="530"/>
      <c r="D3" s="530"/>
      <c r="E3" s="530"/>
      <c r="F3" s="2"/>
      <c r="G3" s="2"/>
      <c r="H3" s="2"/>
      <c r="I3" s="2"/>
      <c r="J3" s="2"/>
      <c r="K3" s="2"/>
      <c r="L3" s="2"/>
    </row>
    <row r="4" spans="4:5" ht="12.75">
      <c r="D4" s="496" t="s">
        <v>343</v>
      </c>
      <c r="E4" s="496"/>
    </row>
    <row r="5" ht="12.75">
      <c r="E5" s="179" t="s">
        <v>569</v>
      </c>
    </row>
    <row r="6" ht="12.75">
      <c r="E6" s="179"/>
    </row>
    <row r="7" ht="12.75">
      <c r="E7" s="179"/>
    </row>
    <row r="8" spans="1:5" ht="12.75">
      <c r="A8" s="526" t="s">
        <v>654</v>
      </c>
      <c r="B8" s="526"/>
      <c r="C8" s="526"/>
      <c r="D8" s="526"/>
      <c r="E8" s="526"/>
    </row>
    <row r="11" spans="1:5" s="22" customFormat="1" ht="25.5">
      <c r="A11" s="20" t="s">
        <v>403</v>
      </c>
      <c r="B11" s="21" t="s">
        <v>402</v>
      </c>
      <c r="C11" s="21" t="s">
        <v>401</v>
      </c>
      <c r="D11" s="20" t="s">
        <v>400</v>
      </c>
      <c r="E11" s="180" t="s">
        <v>399</v>
      </c>
    </row>
    <row r="12" spans="1:6" s="62" customFormat="1" ht="25.5">
      <c r="A12" s="23" t="s">
        <v>540</v>
      </c>
      <c r="B12" s="20" t="s">
        <v>411</v>
      </c>
      <c r="C12" s="21"/>
      <c r="D12" s="21"/>
      <c r="E12" s="180">
        <f>E13+E17+E26+E44</f>
        <v>19668.0042</v>
      </c>
      <c r="F12" s="226"/>
    </row>
    <row r="13" spans="1:5" s="71" customFormat="1" ht="39">
      <c r="A13" s="111" t="s">
        <v>541</v>
      </c>
      <c r="B13" s="21" t="s">
        <v>542</v>
      </c>
      <c r="C13" s="21"/>
      <c r="D13" s="21"/>
      <c r="E13" s="180">
        <f>E14</f>
        <v>979</v>
      </c>
    </row>
    <row r="14" spans="1:5" s="29" customFormat="1" ht="39">
      <c r="A14" s="30" t="s">
        <v>593</v>
      </c>
      <c r="B14" s="1" t="s">
        <v>543</v>
      </c>
      <c r="C14" s="1"/>
      <c r="D14" s="28"/>
      <c r="E14" s="178">
        <f>E15</f>
        <v>979</v>
      </c>
    </row>
    <row r="15" spans="1:5" s="29" customFormat="1" ht="15.75" customHeight="1">
      <c r="A15" s="31" t="s">
        <v>658</v>
      </c>
      <c r="B15" s="1" t="s">
        <v>543</v>
      </c>
      <c r="C15" s="32" t="s">
        <v>672</v>
      </c>
      <c r="D15" s="28"/>
      <c r="E15" s="178">
        <f>E16</f>
        <v>979</v>
      </c>
    </row>
    <row r="16" spans="1:5" s="29" customFormat="1" ht="12.75">
      <c r="A16" s="121" t="s">
        <v>370</v>
      </c>
      <c r="B16" s="1" t="s">
        <v>543</v>
      </c>
      <c r="C16" s="32" t="s">
        <v>672</v>
      </c>
      <c r="D16" s="28" t="s">
        <v>369</v>
      </c>
      <c r="E16" s="178">
        <f>'Пр.7 Р.П. ЦС. ВР'!E154</f>
        <v>979</v>
      </c>
    </row>
    <row r="17" spans="1:5" s="29" customFormat="1" ht="45" customHeight="1">
      <c r="A17" s="25" t="s">
        <v>547</v>
      </c>
      <c r="B17" s="21" t="s">
        <v>415</v>
      </c>
      <c r="C17" s="21"/>
      <c r="D17" s="20"/>
      <c r="E17" s="180">
        <f>E18+E23</f>
        <v>13676.524270000002</v>
      </c>
    </row>
    <row r="18" spans="1:5" s="29" customFormat="1" ht="51.75">
      <c r="A18" s="27" t="s">
        <v>548</v>
      </c>
      <c r="B18" s="1" t="s">
        <v>549</v>
      </c>
      <c r="C18" s="1"/>
      <c r="D18" s="28"/>
      <c r="E18" s="178">
        <f>E19+E21</f>
        <v>1742.73427</v>
      </c>
    </row>
    <row r="19" spans="1:5" s="29" customFormat="1" ht="12.75">
      <c r="A19" s="31" t="s">
        <v>658</v>
      </c>
      <c r="B19" s="1" t="s">
        <v>549</v>
      </c>
      <c r="C19" s="32" t="s">
        <v>672</v>
      </c>
      <c r="D19" s="28"/>
      <c r="E19" s="178">
        <f>E20</f>
        <v>407.3497000000001</v>
      </c>
    </row>
    <row r="20" spans="1:5" s="29" customFormat="1" ht="12.75">
      <c r="A20" s="121" t="s">
        <v>414</v>
      </c>
      <c r="B20" s="1" t="s">
        <v>549</v>
      </c>
      <c r="C20" s="32" t="s">
        <v>672</v>
      </c>
      <c r="D20" s="28" t="s">
        <v>413</v>
      </c>
      <c r="E20" s="178">
        <f>'Пр.7 Р.П. ЦС. ВР'!E189</f>
        <v>407.3497000000001</v>
      </c>
    </row>
    <row r="21" spans="1:5" s="29" customFormat="1" ht="25.5">
      <c r="A21" s="27" t="s">
        <v>379</v>
      </c>
      <c r="B21" s="1" t="s">
        <v>549</v>
      </c>
      <c r="C21" s="1" t="s">
        <v>376</v>
      </c>
      <c r="D21" s="28"/>
      <c r="E21" s="178">
        <f>E22</f>
        <v>1335.38457</v>
      </c>
    </row>
    <row r="22" spans="1:5" s="29" customFormat="1" ht="12.75">
      <c r="A22" s="121" t="s">
        <v>414</v>
      </c>
      <c r="B22" s="1" t="s">
        <v>549</v>
      </c>
      <c r="C22" s="32" t="s">
        <v>376</v>
      </c>
      <c r="D22" s="28" t="s">
        <v>413</v>
      </c>
      <c r="E22" s="178">
        <f>'Пр.7 Р.П. ЦС. ВР'!E190</f>
        <v>1335.38457</v>
      </c>
    </row>
    <row r="23" spans="1:5" s="24" customFormat="1" ht="51.75">
      <c r="A23" s="27" t="s">
        <v>548</v>
      </c>
      <c r="B23" s="1" t="s">
        <v>315</v>
      </c>
      <c r="C23" s="21"/>
      <c r="D23" s="20"/>
      <c r="E23" s="180">
        <f>E24</f>
        <v>11933.79</v>
      </c>
    </row>
    <row r="24" spans="1:5" s="29" customFormat="1" ht="25.5">
      <c r="A24" s="31" t="s">
        <v>379</v>
      </c>
      <c r="B24" s="1" t="s">
        <v>315</v>
      </c>
      <c r="C24" s="1" t="s">
        <v>376</v>
      </c>
      <c r="D24" s="28"/>
      <c r="E24" s="178">
        <f>E25</f>
        <v>11933.79</v>
      </c>
    </row>
    <row r="25" spans="1:5" s="29" customFormat="1" ht="12.75">
      <c r="A25" s="121" t="s">
        <v>414</v>
      </c>
      <c r="B25" s="1" t="s">
        <v>315</v>
      </c>
      <c r="C25" s="1" t="s">
        <v>376</v>
      </c>
      <c r="D25" s="28" t="s">
        <v>413</v>
      </c>
      <c r="E25" s="178">
        <f>'Пр.7 Р.П. ЦС. ВР'!E192</f>
        <v>11933.79</v>
      </c>
    </row>
    <row r="26" spans="1:5" s="24" customFormat="1" ht="51.75">
      <c r="A26" s="25" t="s">
        <v>550</v>
      </c>
      <c r="B26" s="21" t="s">
        <v>551</v>
      </c>
      <c r="C26" s="21"/>
      <c r="D26" s="20"/>
      <c r="E26" s="180">
        <f>E27+E35+E32+E38</f>
        <v>4164.87993</v>
      </c>
    </row>
    <row r="27" spans="1:5" s="24" customFormat="1" ht="51.75">
      <c r="A27" s="30" t="s">
        <v>641</v>
      </c>
      <c r="B27" s="21" t="s">
        <v>552</v>
      </c>
      <c r="C27" s="21"/>
      <c r="D27" s="20"/>
      <c r="E27" s="180">
        <f>E28+E30</f>
        <v>1059.26573</v>
      </c>
    </row>
    <row r="28" spans="1:5" s="29" customFormat="1" ht="25.5" hidden="1">
      <c r="A28" s="31" t="s">
        <v>379</v>
      </c>
      <c r="B28" s="1" t="s">
        <v>552</v>
      </c>
      <c r="C28" s="1" t="s">
        <v>376</v>
      </c>
      <c r="D28" s="28"/>
      <c r="E28" s="178">
        <f>E29</f>
        <v>0</v>
      </c>
    </row>
    <row r="29" spans="1:5" s="29" customFormat="1" ht="12.75" hidden="1">
      <c r="A29" s="121" t="s">
        <v>414</v>
      </c>
      <c r="B29" s="1" t="s">
        <v>552</v>
      </c>
      <c r="C29" s="1" t="s">
        <v>376</v>
      </c>
      <c r="D29" s="28" t="s">
        <v>413</v>
      </c>
      <c r="E29" s="178">
        <f>'Пр.7 Р.П. ЦС. ВР'!E195</f>
        <v>0</v>
      </c>
    </row>
    <row r="30" spans="1:5" s="29" customFormat="1" ht="12.75">
      <c r="A30" s="31" t="s">
        <v>658</v>
      </c>
      <c r="B30" s="1" t="s">
        <v>552</v>
      </c>
      <c r="C30" s="32" t="s">
        <v>672</v>
      </c>
      <c r="D30" s="28"/>
      <c r="E30" s="178">
        <f>E31</f>
        <v>1059.26573</v>
      </c>
    </row>
    <row r="31" spans="1:5" s="29" customFormat="1" ht="12.75">
      <c r="A31" s="121" t="s">
        <v>414</v>
      </c>
      <c r="B31" s="1" t="s">
        <v>552</v>
      </c>
      <c r="C31" s="32" t="s">
        <v>672</v>
      </c>
      <c r="D31" s="28" t="s">
        <v>413</v>
      </c>
      <c r="E31" s="178">
        <f>'Пр.7 Р.П. ЦС. ВР'!E196</f>
        <v>1059.26573</v>
      </c>
    </row>
    <row r="32" spans="1:5" s="29" customFormat="1" ht="51.75">
      <c r="A32" s="31" t="s">
        <v>340</v>
      </c>
      <c r="B32" s="1" t="s">
        <v>674</v>
      </c>
      <c r="C32" s="32"/>
      <c r="D32" s="28"/>
      <c r="E32" s="178">
        <f>E33</f>
        <v>2135.6142</v>
      </c>
    </row>
    <row r="33" spans="1:5" s="29" customFormat="1" ht="12.75">
      <c r="A33" s="34" t="s">
        <v>665</v>
      </c>
      <c r="B33" s="1" t="s">
        <v>674</v>
      </c>
      <c r="C33" s="32" t="s">
        <v>673</v>
      </c>
      <c r="D33" s="28"/>
      <c r="E33" s="178">
        <f>E34</f>
        <v>2135.6142</v>
      </c>
    </row>
    <row r="34" spans="1:5" s="29" customFormat="1" ht="12.75">
      <c r="A34" s="121" t="s">
        <v>414</v>
      </c>
      <c r="B34" s="1" t="s">
        <v>674</v>
      </c>
      <c r="C34" s="32" t="s">
        <v>673</v>
      </c>
      <c r="D34" s="28" t="s">
        <v>413</v>
      </c>
      <c r="E34" s="178">
        <f>'Пр.7 Р.П. ЦС. ВР'!E198</f>
        <v>2135.6142</v>
      </c>
    </row>
    <row r="35" spans="1:5" s="24" customFormat="1" ht="51.75" hidden="1">
      <c r="A35" s="30" t="s">
        <v>642</v>
      </c>
      <c r="B35" s="21" t="s">
        <v>619</v>
      </c>
      <c r="C35" s="21"/>
      <c r="D35" s="20"/>
      <c r="E35" s="180">
        <f>E36</f>
        <v>0</v>
      </c>
    </row>
    <row r="36" spans="1:5" s="29" customFormat="1" ht="25.5" hidden="1">
      <c r="A36" s="31" t="s">
        <v>379</v>
      </c>
      <c r="B36" s="1" t="s">
        <v>619</v>
      </c>
      <c r="C36" s="1" t="s">
        <v>376</v>
      </c>
      <c r="D36" s="28"/>
      <c r="E36" s="178">
        <f>E37</f>
        <v>0</v>
      </c>
    </row>
    <row r="37" spans="1:5" s="29" customFormat="1" ht="12.75" hidden="1">
      <c r="A37" s="121" t="s">
        <v>414</v>
      </c>
      <c r="B37" s="1" t="s">
        <v>619</v>
      </c>
      <c r="C37" s="1" t="s">
        <v>376</v>
      </c>
      <c r="D37" s="28" t="s">
        <v>413</v>
      </c>
      <c r="E37" s="178">
        <f>'Пр.7 Р.П. ЦС. ВР'!E200</f>
        <v>0</v>
      </c>
    </row>
    <row r="38" spans="1:5" s="29" customFormat="1" ht="22.5" customHeight="1">
      <c r="A38" s="31" t="s">
        <v>696</v>
      </c>
      <c r="B38" s="1" t="s">
        <v>689</v>
      </c>
      <c r="C38" s="32"/>
      <c r="D38" s="28"/>
      <c r="E38" s="178">
        <f>E41+E42</f>
        <v>970</v>
      </c>
    </row>
    <row r="39" spans="1:5" s="29" customFormat="1" ht="12.75" hidden="1">
      <c r="A39" s="31" t="s">
        <v>658</v>
      </c>
      <c r="B39" s="1" t="s">
        <v>689</v>
      </c>
      <c r="C39" s="32" t="s">
        <v>672</v>
      </c>
      <c r="D39" s="28"/>
      <c r="E39" s="178"/>
    </row>
    <row r="40" spans="1:5" s="29" customFormat="1" ht="12.75">
      <c r="A40" s="31" t="s">
        <v>658</v>
      </c>
      <c r="B40" s="1" t="s">
        <v>689</v>
      </c>
      <c r="C40" s="32" t="s">
        <v>672</v>
      </c>
      <c r="D40" s="28"/>
      <c r="E40" s="178">
        <f>E41</f>
        <v>500</v>
      </c>
    </row>
    <row r="41" spans="1:5" s="29" customFormat="1" ht="12.75">
      <c r="A41" s="121" t="s">
        <v>414</v>
      </c>
      <c r="B41" s="1" t="s">
        <v>689</v>
      </c>
      <c r="C41" s="32" t="s">
        <v>672</v>
      </c>
      <c r="D41" s="28" t="s">
        <v>413</v>
      </c>
      <c r="E41" s="178">
        <f>'Пр.7 Р.П. ЦС. ВР'!E202</f>
        <v>500</v>
      </c>
    </row>
    <row r="42" spans="1:5" s="29" customFormat="1" ht="12.75">
      <c r="A42" s="34" t="s">
        <v>665</v>
      </c>
      <c r="B42" s="1" t="s">
        <v>689</v>
      </c>
      <c r="C42" s="32" t="s">
        <v>673</v>
      </c>
      <c r="D42" s="28"/>
      <c r="E42" s="178">
        <f>E43</f>
        <v>470</v>
      </c>
    </row>
    <row r="43" spans="1:5" s="29" customFormat="1" ht="12.75">
      <c r="A43" s="121" t="s">
        <v>414</v>
      </c>
      <c r="B43" s="1" t="s">
        <v>689</v>
      </c>
      <c r="C43" s="32" t="s">
        <v>673</v>
      </c>
      <c r="D43" s="28" t="s">
        <v>413</v>
      </c>
      <c r="E43" s="178">
        <v>470</v>
      </c>
    </row>
    <row r="44" spans="1:5" s="71" customFormat="1" ht="39">
      <c r="A44" s="111" t="s">
        <v>584</v>
      </c>
      <c r="B44" s="20" t="s">
        <v>582</v>
      </c>
      <c r="C44" s="21"/>
      <c r="D44" s="21"/>
      <c r="E44" s="180">
        <f>E45</f>
        <v>847.6</v>
      </c>
    </row>
    <row r="45" spans="1:5" s="71" customFormat="1" ht="51.75">
      <c r="A45" s="30" t="s">
        <v>583</v>
      </c>
      <c r="B45" s="1" t="s">
        <v>581</v>
      </c>
      <c r="C45" s="120"/>
      <c r="D45" s="1"/>
      <c r="E45" s="178">
        <f>E46+E48</f>
        <v>847.6</v>
      </c>
    </row>
    <row r="46" spans="1:5" s="70" customFormat="1" ht="15.75" customHeight="1">
      <c r="A46" s="3" t="s">
        <v>664</v>
      </c>
      <c r="B46" s="1" t="s">
        <v>581</v>
      </c>
      <c r="C46" s="1" t="s">
        <v>673</v>
      </c>
      <c r="D46" s="46"/>
      <c r="E46" s="181">
        <f>E47</f>
        <v>438.6</v>
      </c>
    </row>
    <row r="47" spans="1:5" s="29" customFormat="1" ht="12.75">
      <c r="A47" s="121" t="s">
        <v>414</v>
      </c>
      <c r="B47" s="1" t="s">
        <v>581</v>
      </c>
      <c r="C47" s="1" t="s">
        <v>673</v>
      </c>
      <c r="D47" s="28" t="s">
        <v>413</v>
      </c>
      <c r="E47" s="181">
        <f>'Пр.7 Р.П. ЦС. ВР'!E207</f>
        <v>438.6</v>
      </c>
    </row>
    <row r="48" spans="1:5" s="70" customFormat="1" ht="12.75">
      <c r="A48" s="31" t="s">
        <v>658</v>
      </c>
      <c r="B48" s="1" t="s">
        <v>581</v>
      </c>
      <c r="C48" s="32" t="s">
        <v>672</v>
      </c>
      <c r="D48" s="46"/>
      <c r="E48" s="181">
        <f>E49</f>
        <v>409</v>
      </c>
    </row>
    <row r="49" spans="1:5" s="29" customFormat="1" ht="12.75">
      <c r="A49" s="121" t="s">
        <v>414</v>
      </c>
      <c r="B49" s="1" t="s">
        <v>581</v>
      </c>
      <c r="C49" s="32" t="s">
        <v>672</v>
      </c>
      <c r="D49" s="28" t="s">
        <v>413</v>
      </c>
      <c r="E49" s="181">
        <f>'Пр.7 Р.П. ЦС. ВР'!E206</f>
        <v>409</v>
      </c>
    </row>
    <row r="50" spans="1:5" s="29" customFormat="1" ht="12.75">
      <c r="A50" s="49" t="s">
        <v>558</v>
      </c>
      <c r="B50" s="21" t="s">
        <v>417</v>
      </c>
      <c r="C50" s="21"/>
      <c r="D50" s="20"/>
      <c r="E50" s="180">
        <f>E51+E64</f>
        <v>8614.323</v>
      </c>
    </row>
    <row r="51" spans="1:5" s="26" customFormat="1" ht="25.5">
      <c r="A51" s="49" t="s">
        <v>560</v>
      </c>
      <c r="B51" s="21" t="s">
        <v>559</v>
      </c>
      <c r="C51" s="21"/>
      <c r="D51" s="20"/>
      <c r="E51" s="180">
        <f>E55+E58+E61+E52</f>
        <v>8614.323</v>
      </c>
    </row>
    <row r="52" spans="1:5" s="26" customFormat="1" ht="25.5">
      <c r="A52" s="206" t="s">
        <v>2</v>
      </c>
      <c r="B52" s="1" t="s">
        <v>706</v>
      </c>
      <c r="C52" s="1"/>
      <c r="D52" s="28"/>
      <c r="E52" s="178">
        <f>E53</f>
        <v>7828.283</v>
      </c>
    </row>
    <row r="53" spans="1:5" s="26" customFormat="1" ht="17.25" customHeight="1">
      <c r="A53" s="3" t="s">
        <v>668</v>
      </c>
      <c r="B53" s="1" t="s">
        <v>706</v>
      </c>
      <c r="C53" s="1" t="s">
        <v>669</v>
      </c>
      <c r="D53" s="28"/>
      <c r="E53" s="178">
        <f>E54</f>
        <v>7828.283</v>
      </c>
    </row>
    <row r="54" spans="1:5" s="26" customFormat="1" ht="12.75">
      <c r="A54" s="121" t="s">
        <v>448</v>
      </c>
      <c r="B54" s="1" t="s">
        <v>706</v>
      </c>
      <c r="C54" s="1" t="s">
        <v>669</v>
      </c>
      <c r="D54" s="28" t="s">
        <v>449</v>
      </c>
      <c r="E54" s="178">
        <f>'Пр.7 Р.П. ЦС. ВР'!E232</f>
        <v>7828.283</v>
      </c>
    </row>
    <row r="55" spans="1:5" s="29" customFormat="1" ht="39">
      <c r="A55" s="54" t="s">
        <v>585</v>
      </c>
      <c r="B55" s="1" t="s">
        <v>561</v>
      </c>
      <c r="C55" s="1"/>
      <c r="D55" s="28"/>
      <c r="E55" s="178">
        <f>E56</f>
        <v>12.800000000000011</v>
      </c>
    </row>
    <row r="56" spans="1:5" s="29" customFormat="1" ht="12.75">
      <c r="A56" s="31" t="s">
        <v>658</v>
      </c>
      <c r="B56" s="1" t="s">
        <v>561</v>
      </c>
      <c r="C56" s="32" t="s">
        <v>672</v>
      </c>
      <c r="D56" s="28"/>
      <c r="E56" s="178">
        <f>E57</f>
        <v>12.800000000000011</v>
      </c>
    </row>
    <row r="57" spans="1:5" s="29" customFormat="1" ht="12.75">
      <c r="A57" s="121" t="s">
        <v>448</v>
      </c>
      <c r="B57" s="1" t="s">
        <v>561</v>
      </c>
      <c r="C57" s="32" t="s">
        <v>672</v>
      </c>
      <c r="D57" s="28" t="s">
        <v>449</v>
      </c>
      <c r="E57" s="178">
        <f>'Пр.7 Р.П. ЦС. ВР'!E234</f>
        <v>12.800000000000011</v>
      </c>
    </row>
    <row r="58" spans="1:5" s="29" customFormat="1" ht="25.5">
      <c r="A58" s="34" t="s">
        <v>562</v>
      </c>
      <c r="B58" s="1" t="s">
        <v>563</v>
      </c>
      <c r="C58" s="1"/>
      <c r="D58" s="28"/>
      <c r="E58" s="178">
        <f>E59</f>
        <v>68</v>
      </c>
    </row>
    <row r="59" spans="1:5" s="26" customFormat="1" ht="12.75">
      <c r="A59" s="31" t="s">
        <v>658</v>
      </c>
      <c r="B59" s="1" t="s">
        <v>563</v>
      </c>
      <c r="C59" s="1" t="s">
        <v>672</v>
      </c>
      <c r="D59" s="20"/>
      <c r="E59" s="178">
        <f>E60</f>
        <v>68</v>
      </c>
    </row>
    <row r="60" spans="1:5" s="29" customFormat="1" ht="12.75">
      <c r="A60" s="121" t="s">
        <v>448</v>
      </c>
      <c r="B60" s="1" t="s">
        <v>563</v>
      </c>
      <c r="C60" s="32" t="s">
        <v>672</v>
      </c>
      <c r="D60" s="28" t="s">
        <v>449</v>
      </c>
      <c r="E60" s="178">
        <f>'Пр.7 Р.П. ЦС. ВР'!E236</f>
        <v>68</v>
      </c>
    </row>
    <row r="61" spans="1:5" s="29" customFormat="1" ht="39">
      <c r="A61" s="34" t="s">
        <v>564</v>
      </c>
      <c r="B61" s="1" t="s">
        <v>570</v>
      </c>
      <c r="C61" s="1"/>
      <c r="D61" s="28"/>
      <c r="E61" s="178">
        <f>E62</f>
        <v>705.2399999999998</v>
      </c>
    </row>
    <row r="62" spans="1:5" s="29" customFormat="1" ht="12.75">
      <c r="A62" s="31" t="s">
        <v>658</v>
      </c>
      <c r="B62" s="1" t="s">
        <v>570</v>
      </c>
      <c r="C62" s="1" t="s">
        <v>672</v>
      </c>
      <c r="D62" s="28"/>
      <c r="E62" s="178">
        <f>E63</f>
        <v>705.2399999999998</v>
      </c>
    </row>
    <row r="63" spans="1:5" s="29" customFormat="1" ht="12.75">
      <c r="A63" s="121" t="s">
        <v>448</v>
      </c>
      <c r="B63" s="1" t="s">
        <v>570</v>
      </c>
      <c r="C63" s="32" t="s">
        <v>672</v>
      </c>
      <c r="D63" s="28" t="s">
        <v>449</v>
      </c>
      <c r="E63" s="178">
        <f>'Пр.7 Р.П. ЦС. ВР'!E238</f>
        <v>705.2399999999998</v>
      </c>
    </row>
    <row r="64" spans="1:5" s="66" customFormat="1" ht="25.5" hidden="1">
      <c r="A64" s="49" t="s">
        <v>565</v>
      </c>
      <c r="B64" s="21" t="s">
        <v>458</v>
      </c>
      <c r="C64" s="21"/>
      <c r="D64" s="20"/>
      <c r="E64" s="180">
        <f>E65+E68</f>
        <v>0</v>
      </c>
    </row>
    <row r="65" spans="1:5" s="66" customFormat="1" ht="39" hidden="1">
      <c r="A65" s="54" t="s">
        <v>566</v>
      </c>
      <c r="B65" s="1" t="s">
        <v>577</v>
      </c>
      <c r="C65" s="21"/>
      <c r="D65" s="20"/>
      <c r="E65" s="178">
        <f>E66</f>
        <v>0</v>
      </c>
    </row>
    <row r="66" spans="1:5" s="26" customFormat="1" ht="12.75" hidden="1">
      <c r="A66" s="31" t="s">
        <v>658</v>
      </c>
      <c r="B66" s="1" t="s">
        <v>577</v>
      </c>
      <c r="C66" s="1" t="s">
        <v>672</v>
      </c>
      <c r="D66" s="20"/>
      <c r="E66" s="178">
        <f>E67</f>
        <v>0</v>
      </c>
    </row>
    <row r="67" spans="1:5" s="29" customFormat="1" ht="12.75" hidden="1">
      <c r="A67" s="121" t="s">
        <v>448</v>
      </c>
      <c r="B67" s="1" t="s">
        <v>577</v>
      </c>
      <c r="C67" s="32" t="s">
        <v>672</v>
      </c>
      <c r="D67" s="28" t="s">
        <v>449</v>
      </c>
      <c r="E67" s="178">
        <f>'Пр.7 Р.П. ЦС. ВР'!E241</f>
        <v>0</v>
      </c>
    </row>
    <row r="68" spans="1:5" s="29" customFormat="1" ht="25.5" hidden="1">
      <c r="A68" s="54" t="s">
        <v>567</v>
      </c>
      <c r="B68" s="1" t="s">
        <v>578</v>
      </c>
      <c r="C68" s="1"/>
      <c r="D68" s="28"/>
      <c r="E68" s="178">
        <f>E69</f>
        <v>0</v>
      </c>
    </row>
    <row r="69" spans="1:5" s="29" customFormat="1" ht="12.75" hidden="1">
      <c r="A69" s="34" t="s">
        <v>383</v>
      </c>
      <c r="B69" s="1" t="s">
        <v>578</v>
      </c>
      <c r="C69" s="1" t="s">
        <v>409</v>
      </c>
      <c r="D69" s="28" t="s">
        <v>449</v>
      </c>
      <c r="E69" s="178">
        <f>E70</f>
        <v>0</v>
      </c>
    </row>
    <row r="70" spans="1:5" s="29" customFormat="1" ht="12.75" hidden="1">
      <c r="A70" s="121" t="s">
        <v>448</v>
      </c>
      <c r="B70" s="1" t="s">
        <v>578</v>
      </c>
      <c r="C70" s="1" t="s">
        <v>409</v>
      </c>
      <c r="D70" s="28" t="s">
        <v>449</v>
      </c>
      <c r="E70" s="178">
        <f>'Пр.7 Р.П. ЦС. ВР'!E243</f>
        <v>0</v>
      </c>
    </row>
    <row r="71" spans="1:5" s="107" customFormat="1" ht="12.75">
      <c r="A71" s="49" t="s">
        <v>518</v>
      </c>
      <c r="B71" s="21" t="s">
        <v>520</v>
      </c>
      <c r="C71" s="21"/>
      <c r="D71" s="20"/>
      <c r="E71" s="417">
        <f>E72+E85</f>
        <v>6299.25</v>
      </c>
    </row>
    <row r="72" spans="1:5" s="26" customFormat="1" ht="25.5">
      <c r="A72" s="49" t="s">
        <v>519</v>
      </c>
      <c r="B72" s="21" t="s">
        <v>521</v>
      </c>
      <c r="C72" s="21"/>
      <c r="D72" s="20"/>
      <c r="E72" s="416">
        <f>E73+E82+E76+E79</f>
        <v>5123.8</v>
      </c>
    </row>
    <row r="73" spans="1:5" s="29" customFormat="1" ht="39">
      <c r="A73" s="54" t="s">
        <v>522</v>
      </c>
      <c r="B73" s="1" t="s">
        <v>523</v>
      </c>
      <c r="C73" s="1"/>
      <c r="D73" s="28"/>
      <c r="E73" s="178">
        <f>E74</f>
        <v>2101</v>
      </c>
    </row>
    <row r="74" spans="1:5" s="29" customFormat="1" ht="12.75">
      <c r="A74" s="31" t="s">
        <v>658</v>
      </c>
      <c r="B74" s="1" t="s">
        <v>523</v>
      </c>
      <c r="C74" s="32" t="s">
        <v>672</v>
      </c>
      <c r="D74" s="28"/>
      <c r="E74" s="178">
        <f>E75</f>
        <v>2101</v>
      </c>
    </row>
    <row r="75" spans="1:5" s="33" customFormat="1" ht="12.75">
      <c r="A75" s="54" t="s">
        <v>446</v>
      </c>
      <c r="B75" s="1" t="s">
        <v>523</v>
      </c>
      <c r="C75" s="32" t="s">
        <v>672</v>
      </c>
      <c r="D75" s="28" t="s">
        <v>447</v>
      </c>
      <c r="E75" s="178">
        <f>'Пр.7 Р.П. ЦС. ВР'!E109</f>
        <v>2101</v>
      </c>
    </row>
    <row r="76" spans="1:5" s="33" customFormat="1" ht="39.75" customHeight="1">
      <c r="A76" s="44" t="s">
        <v>675</v>
      </c>
      <c r="B76" s="120" t="s">
        <v>657</v>
      </c>
      <c r="C76" s="32"/>
      <c r="D76" s="28"/>
      <c r="E76" s="178">
        <f>E78</f>
        <v>1262.2</v>
      </c>
    </row>
    <row r="77" spans="1:5" s="33" customFormat="1" ht="12.75">
      <c r="A77" s="31" t="s">
        <v>658</v>
      </c>
      <c r="B77" s="120" t="s">
        <v>657</v>
      </c>
      <c r="C77" s="32" t="s">
        <v>672</v>
      </c>
      <c r="D77" s="28"/>
      <c r="E77" s="178">
        <f>E78</f>
        <v>1262.2</v>
      </c>
    </row>
    <row r="78" spans="1:5" s="33" customFormat="1" ht="12.75">
      <c r="A78" s="54" t="s">
        <v>446</v>
      </c>
      <c r="B78" s="120" t="s">
        <v>657</v>
      </c>
      <c r="C78" s="32" t="s">
        <v>672</v>
      </c>
      <c r="D78" s="28" t="s">
        <v>447</v>
      </c>
      <c r="E78" s="178">
        <f>'Пр.7 Р.П. ЦС. ВР'!E111</f>
        <v>1262.2</v>
      </c>
    </row>
    <row r="79" spans="1:5" s="33" customFormat="1" ht="12.75">
      <c r="A79" s="54" t="s">
        <v>311</v>
      </c>
      <c r="B79" s="45" t="s">
        <v>310</v>
      </c>
      <c r="C79" s="32"/>
      <c r="D79" s="28"/>
      <c r="E79" s="178">
        <f>E80</f>
        <v>352.1</v>
      </c>
    </row>
    <row r="80" spans="1:5" s="33" customFormat="1" ht="12.75">
      <c r="A80" s="31" t="s">
        <v>658</v>
      </c>
      <c r="B80" s="45" t="s">
        <v>310</v>
      </c>
      <c r="C80" s="32" t="s">
        <v>672</v>
      </c>
      <c r="D80" s="28"/>
      <c r="E80" s="178">
        <f>E81</f>
        <v>352.1</v>
      </c>
    </row>
    <row r="81" spans="1:5" s="33" customFormat="1" ht="12.75">
      <c r="A81" s="54" t="s">
        <v>446</v>
      </c>
      <c r="B81" s="45" t="s">
        <v>310</v>
      </c>
      <c r="C81" s="32" t="s">
        <v>672</v>
      </c>
      <c r="D81" s="28" t="s">
        <v>447</v>
      </c>
      <c r="E81" s="178">
        <f>'Пр.7 Р.П. ЦС. ВР'!E115</f>
        <v>352.1</v>
      </c>
    </row>
    <row r="82" spans="1:5" s="33" customFormat="1" ht="12.75">
      <c r="A82" s="54" t="s">
        <v>618</v>
      </c>
      <c r="B82" s="45" t="s">
        <v>617</v>
      </c>
      <c r="C82" s="32"/>
      <c r="D82" s="28"/>
      <c r="E82" s="178">
        <f>E83</f>
        <v>1408.5</v>
      </c>
    </row>
    <row r="83" spans="1:5" s="33" customFormat="1" ht="12.75">
      <c r="A83" s="31" t="s">
        <v>658</v>
      </c>
      <c r="B83" s="45" t="s">
        <v>617</v>
      </c>
      <c r="C83" s="32" t="s">
        <v>672</v>
      </c>
      <c r="D83" s="28"/>
      <c r="E83" s="178">
        <f>E84</f>
        <v>1408.5</v>
      </c>
    </row>
    <row r="84" spans="1:5" s="33" customFormat="1" ht="12.75">
      <c r="A84" s="54" t="s">
        <v>446</v>
      </c>
      <c r="B84" s="45" t="s">
        <v>617</v>
      </c>
      <c r="C84" s="32" t="s">
        <v>672</v>
      </c>
      <c r="D84" s="28" t="s">
        <v>447</v>
      </c>
      <c r="E84" s="178">
        <f>'Пр.7 Р.П. ЦС. ВР'!E113</f>
        <v>1408.5</v>
      </c>
    </row>
    <row r="85" spans="1:5" s="66" customFormat="1" ht="31.5" customHeight="1">
      <c r="A85" s="49" t="s">
        <v>524</v>
      </c>
      <c r="B85" s="21" t="s">
        <v>571</v>
      </c>
      <c r="C85" s="21"/>
      <c r="D85" s="20"/>
      <c r="E85" s="225">
        <f>E89+E92+E86</f>
        <v>1175.4499999999998</v>
      </c>
    </row>
    <row r="86" spans="1:5" s="29" customFormat="1" ht="39">
      <c r="A86" s="201" t="s">
        <v>705</v>
      </c>
      <c r="B86" s="1" t="s">
        <v>704</v>
      </c>
      <c r="C86" s="1"/>
      <c r="D86" s="28"/>
      <c r="E86" s="178">
        <f>E87</f>
        <v>550</v>
      </c>
    </row>
    <row r="87" spans="1:5" s="29" customFormat="1" ht="17.25" customHeight="1">
      <c r="A87" s="202" t="s">
        <v>668</v>
      </c>
      <c r="B87" s="1" t="s">
        <v>704</v>
      </c>
      <c r="C87" s="1" t="s">
        <v>669</v>
      </c>
      <c r="D87" s="28"/>
      <c r="E87" s="178">
        <f>E88</f>
        <v>550</v>
      </c>
    </row>
    <row r="88" spans="1:5" s="29" customFormat="1" ht="12.75">
      <c r="A88" s="54" t="s">
        <v>446</v>
      </c>
      <c r="B88" s="1" t="s">
        <v>704</v>
      </c>
      <c r="C88" s="1" t="s">
        <v>669</v>
      </c>
      <c r="D88" s="28" t="s">
        <v>447</v>
      </c>
      <c r="E88" s="178">
        <f>'Пр.7 Р.П. ЦС. ВР'!E123</f>
        <v>550</v>
      </c>
    </row>
    <row r="89" spans="1:5" s="29" customFormat="1" ht="51.75">
      <c r="A89" s="60" t="s">
        <v>595</v>
      </c>
      <c r="B89" s="1" t="s">
        <v>525</v>
      </c>
      <c r="C89" s="1"/>
      <c r="D89" s="28"/>
      <c r="E89" s="178">
        <f>E90</f>
        <v>625.4499999999999</v>
      </c>
    </row>
    <row r="90" spans="1:5" s="29" customFormat="1" ht="12.75">
      <c r="A90" s="31" t="s">
        <v>658</v>
      </c>
      <c r="B90" s="1" t="s">
        <v>525</v>
      </c>
      <c r="C90" s="1" t="s">
        <v>672</v>
      </c>
      <c r="D90" s="28"/>
      <c r="E90" s="178">
        <f>E91</f>
        <v>625.4499999999999</v>
      </c>
    </row>
    <row r="91" spans="1:5" s="29" customFormat="1" ht="15" customHeight="1">
      <c r="A91" s="54" t="s">
        <v>446</v>
      </c>
      <c r="B91" s="1" t="s">
        <v>525</v>
      </c>
      <c r="C91" s="32" t="s">
        <v>672</v>
      </c>
      <c r="D91" s="28" t="s">
        <v>447</v>
      </c>
      <c r="E91" s="178">
        <f>'Пр.7 Р.П. ЦС. ВР'!E119</f>
        <v>625.4499999999999</v>
      </c>
    </row>
    <row r="92" spans="1:5" s="29" customFormat="1" ht="39" hidden="1">
      <c r="A92" s="60" t="s">
        <v>526</v>
      </c>
      <c r="B92" s="1" t="s">
        <v>527</v>
      </c>
      <c r="C92" s="1"/>
      <c r="D92" s="28"/>
      <c r="E92" s="178">
        <f>E93</f>
        <v>0</v>
      </c>
    </row>
    <row r="93" spans="1:5" s="29" customFormat="1" ht="12.75" hidden="1">
      <c r="A93" s="31" t="s">
        <v>658</v>
      </c>
      <c r="B93" s="1" t="s">
        <v>527</v>
      </c>
      <c r="C93" s="32" t="s">
        <v>672</v>
      </c>
      <c r="D93" s="28"/>
      <c r="E93" s="178">
        <f>E94</f>
        <v>0</v>
      </c>
    </row>
    <row r="94" spans="1:5" s="33" customFormat="1" ht="12.75" hidden="1">
      <c r="A94" s="54" t="s">
        <v>446</v>
      </c>
      <c r="B94" s="1" t="s">
        <v>527</v>
      </c>
      <c r="C94" s="32" t="s">
        <v>672</v>
      </c>
      <c r="D94" s="28" t="s">
        <v>447</v>
      </c>
      <c r="E94" s="178">
        <f>'Пр.7 Р.П. ЦС. ВР'!E121</f>
        <v>0</v>
      </c>
    </row>
    <row r="95" spans="1:5" s="26" customFormat="1" ht="25.5">
      <c r="A95" s="49" t="s">
        <v>533</v>
      </c>
      <c r="B95" s="21" t="s">
        <v>346</v>
      </c>
      <c r="C95" s="21"/>
      <c r="D95" s="20"/>
      <c r="E95" s="180">
        <f>E96+E110+E123</f>
        <v>27584.4889</v>
      </c>
    </row>
    <row r="96" spans="1:5" s="29" customFormat="1" ht="51.75">
      <c r="A96" s="49" t="s">
        <v>535</v>
      </c>
      <c r="B96" s="21" t="s">
        <v>534</v>
      </c>
      <c r="C96" s="21"/>
      <c r="D96" s="20"/>
      <c r="E96" s="180">
        <f>E97+E100+E107</f>
        <v>19662.3639</v>
      </c>
    </row>
    <row r="97" spans="1:5" s="29" customFormat="1" ht="64.5">
      <c r="A97" s="54" t="s">
        <v>537</v>
      </c>
      <c r="B97" s="45" t="s">
        <v>597</v>
      </c>
      <c r="C97" s="21"/>
      <c r="D97" s="20"/>
      <c r="E97" s="180">
        <f>E98</f>
        <v>5355.6794199999995</v>
      </c>
    </row>
    <row r="98" spans="1:5" s="29" customFormat="1" ht="12.75">
      <c r="A98" s="3" t="s">
        <v>612</v>
      </c>
      <c r="B98" s="45" t="s">
        <v>597</v>
      </c>
      <c r="C98" s="1" t="s">
        <v>673</v>
      </c>
      <c r="D98" s="20"/>
      <c r="E98" s="180">
        <f>E99</f>
        <v>5355.6794199999995</v>
      </c>
    </row>
    <row r="99" spans="1:5" s="29" customFormat="1" ht="12.75">
      <c r="A99" s="121" t="s">
        <v>370</v>
      </c>
      <c r="B99" s="45" t="s">
        <v>597</v>
      </c>
      <c r="C99" s="1" t="s">
        <v>673</v>
      </c>
      <c r="D99" s="28" t="s">
        <v>369</v>
      </c>
      <c r="E99" s="180">
        <f>'Пр.7 Р.П. ЦС. ВР'!E158</f>
        <v>5355.6794199999995</v>
      </c>
    </row>
    <row r="100" spans="1:5" s="29" customFormat="1" ht="64.5">
      <c r="A100" s="132" t="s">
        <v>600</v>
      </c>
      <c r="B100" s="136" t="s">
        <v>536</v>
      </c>
      <c r="C100" s="136" t="s">
        <v>673</v>
      </c>
      <c r="D100" s="137" t="s">
        <v>369</v>
      </c>
      <c r="E100" s="180">
        <f>E101+E104</f>
        <v>11271.336879999999</v>
      </c>
    </row>
    <row r="101" spans="1:5" s="29" customFormat="1" ht="81" customHeight="1">
      <c r="A101" s="54" t="s">
        <v>601</v>
      </c>
      <c r="B101" s="1" t="s">
        <v>536</v>
      </c>
      <c r="C101" s="1"/>
      <c r="D101" s="28"/>
      <c r="E101" s="178">
        <f>E102</f>
        <v>4508.53475</v>
      </c>
    </row>
    <row r="102" spans="1:5" s="29" customFormat="1" ht="12.75">
      <c r="A102" s="34" t="s">
        <v>665</v>
      </c>
      <c r="B102" s="1" t="s">
        <v>536</v>
      </c>
      <c r="C102" s="1" t="s">
        <v>673</v>
      </c>
      <c r="D102" s="28"/>
      <c r="E102" s="178">
        <f>E103</f>
        <v>4508.53475</v>
      </c>
    </row>
    <row r="103" spans="1:5" s="29" customFormat="1" ht="12.75">
      <c r="A103" s="121" t="s">
        <v>370</v>
      </c>
      <c r="B103" s="1" t="s">
        <v>536</v>
      </c>
      <c r="C103" s="1" t="s">
        <v>673</v>
      </c>
      <c r="D103" s="28" t="s">
        <v>369</v>
      </c>
      <c r="E103" s="178">
        <f>'Пр.7 Р.П. ЦС. ВР'!E161</f>
        <v>4508.53475</v>
      </c>
    </row>
    <row r="104" spans="1:5" s="29" customFormat="1" ht="78">
      <c r="A104" s="54" t="s">
        <v>599</v>
      </c>
      <c r="B104" s="1" t="s">
        <v>536</v>
      </c>
      <c r="C104" s="1"/>
      <c r="D104" s="28"/>
      <c r="E104" s="178">
        <f>E105</f>
        <v>6762.80213</v>
      </c>
    </row>
    <row r="105" spans="1:5" s="29" customFormat="1" ht="12.75">
      <c r="A105" s="34" t="s">
        <v>665</v>
      </c>
      <c r="B105" s="1" t="s">
        <v>536</v>
      </c>
      <c r="C105" s="1" t="s">
        <v>673</v>
      </c>
      <c r="D105" s="28"/>
      <c r="E105" s="178">
        <f>E106</f>
        <v>6762.80213</v>
      </c>
    </row>
    <row r="106" spans="1:5" s="29" customFormat="1" ht="12.75">
      <c r="A106" s="121" t="s">
        <v>370</v>
      </c>
      <c r="B106" s="1" t="s">
        <v>536</v>
      </c>
      <c r="C106" s="1" t="s">
        <v>673</v>
      </c>
      <c r="D106" s="28" t="s">
        <v>369</v>
      </c>
      <c r="E106" s="178">
        <f>'Пр.7 Р.П. ЦС. ВР'!E163</f>
        <v>6762.80213</v>
      </c>
    </row>
    <row r="107" spans="1:5" s="29" customFormat="1" ht="64.5">
      <c r="A107" s="54" t="s">
        <v>538</v>
      </c>
      <c r="B107" s="1" t="s">
        <v>572</v>
      </c>
      <c r="C107" s="1"/>
      <c r="D107" s="28"/>
      <c r="E107" s="178">
        <f>E108</f>
        <v>3035.3476</v>
      </c>
    </row>
    <row r="108" spans="1:5" s="29" customFormat="1" ht="15.75" customHeight="1">
      <c r="A108" s="3" t="s">
        <v>664</v>
      </c>
      <c r="B108" s="1" t="s">
        <v>572</v>
      </c>
      <c r="C108" s="1" t="s">
        <v>673</v>
      </c>
      <c r="D108" s="28"/>
      <c r="E108" s="178">
        <f>E109</f>
        <v>3035.3476</v>
      </c>
    </row>
    <row r="109" spans="1:5" s="29" customFormat="1" ht="12.75">
      <c r="A109" s="121" t="s">
        <v>370</v>
      </c>
      <c r="B109" s="1" t="s">
        <v>572</v>
      </c>
      <c r="C109" s="1" t="s">
        <v>673</v>
      </c>
      <c r="D109" s="28" t="s">
        <v>369</v>
      </c>
      <c r="E109" s="178">
        <f>'Пр.7 Р.П. ЦС. ВР'!E165</f>
        <v>3035.3476</v>
      </c>
    </row>
    <row r="110" spans="1:5" s="66" customFormat="1" ht="51.75">
      <c r="A110" s="25" t="s">
        <v>495</v>
      </c>
      <c r="B110" s="21" t="s">
        <v>355</v>
      </c>
      <c r="C110" s="21"/>
      <c r="D110" s="20"/>
      <c r="E110" s="180">
        <f>E111+E114+E117+E120</f>
        <v>7922.125</v>
      </c>
    </row>
    <row r="111" spans="1:5" s="29" customFormat="1" ht="64.5">
      <c r="A111" s="30" t="s">
        <v>645</v>
      </c>
      <c r="B111" s="1" t="s">
        <v>494</v>
      </c>
      <c r="C111" s="1"/>
      <c r="D111" s="28"/>
      <c r="E111" s="178">
        <f>E112</f>
        <v>600</v>
      </c>
    </row>
    <row r="112" spans="1:5" s="29" customFormat="1" ht="17.25" customHeight="1">
      <c r="A112" s="3" t="s">
        <v>318</v>
      </c>
      <c r="B112" s="1" t="s">
        <v>494</v>
      </c>
      <c r="C112" s="1" t="s">
        <v>671</v>
      </c>
      <c r="D112" s="28"/>
      <c r="E112" s="178">
        <f>E113</f>
        <v>600</v>
      </c>
    </row>
    <row r="113" spans="1:5" s="29" customFormat="1" ht="12.75">
      <c r="A113" s="48" t="s">
        <v>419</v>
      </c>
      <c r="B113" s="1" t="s">
        <v>494</v>
      </c>
      <c r="C113" s="1" t="s">
        <v>671</v>
      </c>
      <c r="D113" s="28" t="s">
        <v>418</v>
      </c>
      <c r="E113" s="178">
        <f>'Пр.7 Р.П. ЦС. ВР'!E292</f>
        <v>600</v>
      </c>
    </row>
    <row r="114" spans="1:5" ht="12.75">
      <c r="A114" s="30" t="s">
        <v>624</v>
      </c>
      <c r="B114" s="1" t="s">
        <v>623</v>
      </c>
      <c r="C114" s="1"/>
      <c r="D114" s="28"/>
      <c r="E114" s="178">
        <f>E115</f>
        <v>896.5</v>
      </c>
    </row>
    <row r="115" spans="1:5" ht="15" customHeight="1">
      <c r="A115" s="3" t="s">
        <v>318</v>
      </c>
      <c r="B115" s="1" t="s">
        <v>623</v>
      </c>
      <c r="C115" s="1" t="s">
        <v>671</v>
      </c>
      <c r="D115" s="28"/>
      <c r="E115" s="178">
        <f>E116</f>
        <v>896.5</v>
      </c>
    </row>
    <row r="116" spans="1:5" ht="13.5">
      <c r="A116" s="174" t="s">
        <v>419</v>
      </c>
      <c r="B116" s="1" t="s">
        <v>623</v>
      </c>
      <c r="C116" s="1" t="s">
        <v>671</v>
      </c>
      <c r="D116" s="28" t="s">
        <v>418</v>
      </c>
      <c r="E116" s="178">
        <f>'Пр.7 Р.П. ЦС. ВР'!E295</f>
        <v>896.5</v>
      </c>
    </row>
    <row r="117" spans="1:5" ht="25.5">
      <c r="A117" s="30" t="s">
        <v>640</v>
      </c>
      <c r="B117" s="1" t="s">
        <v>625</v>
      </c>
      <c r="C117" s="1"/>
      <c r="D117" s="28"/>
      <c r="E117" s="178">
        <f>E118</f>
        <v>1835.964</v>
      </c>
    </row>
    <row r="118" spans="1:5" ht="18" customHeight="1">
      <c r="A118" s="3" t="s">
        <v>318</v>
      </c>
      <c r="B118" s="1" t="s">
        <v>625</v>
      </c>
      <c r="C118" s="1" t="s">
        <v>671</v>
      </c>
      <c r="D118" s="28"/>
      <c r="E118" s="178">
        <f>E119</f>
        <v>1835.964</v>
      </c>
    </row>
    <row r="119" spans="1:5" ht="13.5">
      <c r="A119" s="174" t="s">
        <v>419</v>
      </c>
      <c r="B119" s="1" t="s">
        <v>625</v>
      </c>
      <c r="C119" s="1" t="s">
        <v>671</v>
      </c>
      <c r="D119" s="28" t="s">
        <v>418</v>
      </c>
      <c r="E119" s="178">
        <f>'Пр.7 Р.П. ЦС. ВР'!E298</f>
        <v>1835.964</v>
      </c>
    </row>
    <row r="120" spans="1:5" ht="12.75">
      <c r="A120" s="30" t="s">
        <v>627</v>
      </c>
      <c r="B120" s="1" t="s">
        <v>626</v>
      </c>
      <c r="C120" s="1"/>
      <c r="D120" s="28"/>
      <c r="E120" s="178">
        <f>E121</f>
        <v>4589.661</v>
      </c>
    </row>
    <row r="121" spans="1:5" ht="12.75" customHeight="1">
      <c r="A121" s="3" t="s">
        <v>318</v>
      </c>
      <c r="B121" s="1" t="s">
        <v>626</v>
      </c>
      <c r="C121" s="1" t="s">
        <v>671</v>
      </c>
      <c r="D121" s="28"/>
      <c r="E121" s="178">
        <f>E122</f>
        <v>4589.661</v>
      </c>
    </row>
    <row r="122" spans="1:5" ht="13.5">
      <c r="A122" s="174" t="s">
        <v>419</v>
      </c>
      <c r="B122" s="1" t="s">
        <v>626</v>
      </c>
      <c r="C122" s="1" t="s">
        <v>671</v>
      </c>
      <c r="D122" s="28" t="s">
        <v>418</v>
      </c>
      <c r="E122" s="178">
        <f>'Пр.7 Р.П. ЦС. ВР'!E301</f>
        <v>4589.661</v>
      </c>
    </row>
    <row r="123" spans="1:5" s="29" customFormat="1" ht="25.5" hidden="1">
      <c r="A123" s="49" t="s">
        <v>533</v>
      </c>
      <c r="B123" s="21" t="s">
        <v>615</v>
      </c>
      <c r="C123" s="1"/>
      <c r="D123" s="28"/>
      <c r="E123" s="178">
        <f>E124+E127</f>
        <v>0</v>
      </c>
    </row>
    <row r="124" spans="1:5" s="29" customFormat="1" ht="64.5" hidden="1">
      <c r="A124" s="54" t="s">
        <v>621</v>
      </c>
      <c r="B124" s="1" t="s">
        <v>616</v>
      </c>
      <c r="C124" s="45" t="s">
        <v>611</v>
      </c>
      <c r="D124" s="28"/>
      <c r="E124" s="178">
        <f>E125</f>
        <v>0</v>
      </c>
    </row>
    <row r="125" spans="1:5" s="29" customFormat="1" ht="12.75" hidden="1">
      <c r="A125" s="44" t="s">
        <v>612</v>
      </c>
      <c r="B125" s="1" t="s">
        <v>616</v>
      </c>
      <c r="C125" s="45" t="s">
        <v>611</v>
      </c>
      <c r="D125" s="28"/>
      <c r="E125" s="178">
        <f>E126</f>
        <v>0</v>
      </c>
    </row>
    <row r="126" spans="1:5" s="29" customFormat="1" ht="12.75" hidden="1">
      <c r="A126" s="121" t="s">
        <v>370</v>
      </c>
      <c r="B126" s="1" t="s">
        <v>616</v>
      </c>
      <c r="C126" s="45" t="s">
        <v>611</v>
      </c>
      <c r="D126" s="28" t="s">
        <v>369</v>
      </c>
      <c r="E126" s="178">
        <f>'Пр.7 Р.П. ЦС. ВР'!E168</f>
        <v>0</v>
      </c>
    </row>
    <row r="127" spans="1:5" s="29" customFormat="1" ht="25.5" hidden="1">
      <c r="A127" s="54" t="s">
        <v>633</v>
      </c>
      <c r="B127" s="45" t="s">
        <v>632</v>
      </c>
      <c r="C127" s="175"/>
      <c r="D127" s="28"/>
      <c r="E127" s="178">
        <f>E128</f>
        <v>0</v>
      </c>
    </row>
    <row r="128" spans="1:5" s="29" customFormat="1" ht="12.75" hidden="1">
      <c r="A128" s="44" t="s">
        <v>612</v>
      </c>
      <c r="B128" s="45" t="s">
        <v>632</v>
      </c>
      <c r="C128" s="45" t="s">
        <v>611</v>
      </c>
      <c r="D128" s="28"/>
      <c r="E128" s="178">
        <f>E129</f>
        <v>0</v>
      </c>
    </row>
    <row r="129" spans="1:5" s="29" customFormat="1" ht="12.75" hidden="1">
      <c r="A129" s="121" t="s">
        <v>370</v>
      </c>
      <c r="B129" s="45" t="s">
        <v>632</v>
      </c>
      <c r="C129" s="45" t="s">
        <v>611</v>
      </c>
      <c r="D129" s="28" t="s">
        <v>369</v>
      </c>
      <c r="E129" s="178">
        <f>'Пр.7 Р.П. ЦС. ВР'!E170</f>
        <v>0</v>
      </c>
    </row>
    <row r="130" spans="1:5" s="66" customFormat="1" ht="12.75">
      <c r="A130" s="23" t="s">
        <v>510</v>
      </c>
      <c r="B130" s="21" t="s">
        <v>347</v>
      </c>
      <c r="C130" s="21"/>
      <c r="D130" s="20"/>
      <c r="E130" s="180">
        <f>E131+E135+E139+E143</f>
        <v>1510.2800000000002</v>
      </c>
    </row>
    <row r="131" spans="1:5" s="29" customFormat="1" ht="25.5" hidden="1">
      <c r="A131" s="49" t="s">
        <v>516</v>
      </c>
      <c r="B131" s="21" t="s">
        <v>351</v>
      </c>
      <c r="C131" s="21"/>
      <c r="D131" s="20"/>
      <c r="E131" s="180">
        <f>E132</f>
        <v>0</v>
      </c>
    </row>
    <row r="132" spans="1:5" s="29" customFormat="1" ht="39" hidden="1">
      <c r="A132" s="54" t="s">
        <v>644</v>
      </c>
      <c r="B132" s="1" t="s">
        <v>573</v>
      </c>
      <c r="C132" s="1"/>
      <c r="D132" s="28"/>
      <c r="E132" s="178">
        <f>E133</f>
        <v>0</v>
      </c>
    </row>
    <row r="133" spans="1:5" s="29" customFormat="1" ht="12.75" hidden="1">
      <c r="A133" s="34" t="s">
        <v>383</v>
      </c>
      <c r="B133" s="1" t="s">
        <v>573</v>
      </c>
      <c r="C133" s="1" t="s">
        <v>409</v>
      </c>
      <c r="D133" s="28"/>
      <c r="E133" s="178">
        <f>E134</f>
        <v>0</v>
      </c>
    </row>
    <row r="134" spans="1:5" s="29" customFormat="1" ht="12.75" hidden="1">
      <c r="A134" s="41" t="s">
        <v>450</v>
      </c>
      <c r="B134" s="1" t="s">
        <v>573</v>
      </c>
      <c r="C134" s="1" t="s">
        <v>409</v>
      </c>
      <c r="D134" s="28" t="s">
        <v>451</v>
      </c>
      <c r="E134" s="178">
        <f>'Пр.7 Р.П. ЦС. ВР'!E103</f>
        <v>0</v>
      </c>
    </row>
    <row r="135" spans="1:5" s="26" customFormat="1" ht="30" customHeight="1">
      <c r="A135" s="25" t="s">
        <v>511</v>
      </c>
      <c r="B135" s="1" t="s">
        <v>512</v>
      </c>
      <c r="C135" s="21"/>
      <c r="D135" s="21"/>
      <c r="E135" s="180">
        <f>E136</f>
        <v>495.09000000000003</v>
      </c>
    </row>
    <row r="136" spans="1:5" s="29" customFormat="1" ht="51.75">
      <c r="A136" s="31" t="s">
        <v>513</v>
      </c>
      <c r="B136" s="1" t="s">
        <v>512</v>
      </c>
      <c r="C136" s="1"/>
      <c r="D136" s="1"/>
      <c r="E136" s="178">
        <f>E137</f>
        <v>495.09000000000003</v>
      </c>
    </row>
    <row r="137" spans="1:5" s="29" customFormat="1" ht="12.75">
      <c r="A137" s="31" t="s">
        <v>658</v>
      </c>
      <c r="B137" s="1" t="s">
        <v>512</v>
      </c>
      <c r="C137" s="1" t="s">
        <v>672</v>
      </c>
      <c r="D137" s="1"/>
      <c r="E137" s="178">
        <f>E138</f>
        <v>495.09000000000003</v>
      </c>
    </row>
    <row r="138" spans="1:5" s="29" customFormat="1" ht="21" customHeight="1">
      <c r="A138" s="48" t="s">
        <v>437</v>
      </c>
      <c r="B138" s="1" t="s">
        <v>512</v>
      </c>
      <c r="C138" s="1" t="s">
        <v>672</v>
      </c>
      <c r="D138" s="28" t="s">
        <v>416</v>
      </c>
      <c r="E138" s="178">
        <f>'Пр.7 Р.П. ЦС. ВР'!E93</f>
        <v>495.09000000000003</v>
      </c>
    </row>
    <row r="139" spans="1:5" s="29" customFormat="1" ht="25.5" hidden="1">
      <c r="A139" s="122" t="s">
        <v>574</v>
      </c>
      <c r="B139" s="123" t="s">
        <v>353</v>
      </c>
      <c r="C139" s="124"/>
      <c r="D139" s="21"/>
      <c r="E139" s="180">
        <f>E140</f>
        <v>0</v>
      </c>
    </row>
    <row r="140" spans="1:5" ht="25.5" hidden="1">
      <c r="A140" s="60" t="s">
        <v>514</v>
      </c>
      <c r="B140" s="45" t="s">
        <v>515</v>
      </c>
      <c r="C140" s="1"/>
      <c r="D140" s="57"/>
      <c r="E140" s="181">
        <f>E141</f>
        <v>0</v>
      </c>
    </row>
    <row r="141" spans="1:5" ht="12.75" hidden="1">
      <c r="A141" s="31" t="s">
        <v>658</v>
      </c>
      <c r="B141" s="45" t="s">
        <v>515</v>
      </c>
      <c r="C141" s="1" t="s">
        <v>672</v>
      </c>
      <c r="D141" s="46"/>
      <c r="E141" s="181">
        <f>E142</f>
        <v>0</v>
      </c>
    </row>
    <row r="142" spans="1:5" s="29" customFormat="1" ht="12.75" hidden="1">
      <c r="A142" s="54" t="s">
        <v>452</v>
      </c>
      <c r="B142" s="45" t="s">
        <v>515</v>
      </c>
      <c r="C142" s="1" t="s">
        <v>672</v>
      </c>
      <c r="D142" s="28" t="s">
        <v>453</v>
      </c>
      <c r="E142" s="178">
        <f>'Пр.7 Р.П. ЦС. ВР'!E98</f>
        <v>0</v>
      </c>
    </row>
    <row r="143" spans="1:5" s="66" customFormat="1" ht="39">
      <c r="A143" s="25" t="s">
        <v>478</v>
      </c>
      <c r="B143" s="21" t="s">
        <v>354</v>
      </c>
      <c r="C143" s="21"/>
      <c r="D143" s="20"/>
      <c r="E143" s="180">
        <f>E144+E149</f>
        <v>1015.19</v>
      </c>
    </row>
    <row r="144" spans="1:5" s="29" customFormat="1" ht="64.5">
      <c r="A144" s="31" t="s">
        <v>482</v>
      </c>
      <c r="B144" s="1" t="s">
        <v>481</v>
      </c>
      <c r="C144" s="1"/>
      <c r="D144" s="28"/>
      <c r="E144" s="178">
        <f>E145+E147</f>
        <v>502.1</v>
      </c>
    </row>
    <row r="145" spans="1:5" s="24" customFormat="1" ht="12.75">
      <c r="A145" s="41" t="s">
        <v>660</v>
      </c>
      <c r="B145" s="1" t="s">
        <v>481</v>
      </c>
      <c r="C145" s="1" t="s">
        <v>661</v>
      </c>
      <c r="D145" s="28"/>
      <c r="E145" s="178">
        <f>E146</f>
        <v>470.29964</v>
      </c>
    </row>
    <row r="146" spans="1:5" s="26" customFormat="1" ht="12.75">
      <c r="A146" s="139" t="s">
        <v>389</v>
      </c>
      <c r="B146" s="1" t="s">
        <v>481</v>
      </c>
      <c r="C146" s="1" t="s">
        <v>661</v>
      </c>
      <c r="D146" s="28" t="s">
        <v>387</v>
      </c>
      <c r="E146" s="178">
        <f>'Пр.7 Р.П. ЦС. ВР'!E75</f>
        <v>470.29964</v>
      </c>
    </row>
    <row r="147" spans="1:5" s="26" customFormat="1" ht="12.75">
      <c r="A147" s="31" t="s">
        <v>658</v>
      </c>
      <c r="B147" s="1" t="s">
        <v>481</v>
      </c>
      <c r="C147" s="1" t="s">
        <v>672</v>
      </c>
      <c r="D147" s="20"/>
      <c r="E147" s="178">
        <f>E148</f>
        <v>31.800359999999998</v>
      </c>
    </row>
    <row r="148" spans="1:5" s="26" customFormat="1" ht="12.75">
      <c r="A148" s="139" t="s">
        <v>389</v>
      </c>
      <c r="B148" s="1" t="s">
        <v>481</v>
      </c>
      <c r="C148" s="1" t="s">
        <v>672</v>
      </c>
      <c r="D148" s="28" t="s">
        <v>387</v>
      </c>
      <c r="E148" s="178">
        <f>'Пр.7 Р.П. ЦС. ВР'!E76</f>
        <v>31.800359999999998</v>
      </c>
    </row>
    <row r="149" spans="1:5" s="29" customFormat="1" ht="51.75">
      <c r="A149" s="31" t="s">
        <v>479</v>
      </c>
      <c r="B149" s="1" t="s">
        <v>480</v>
      </c>
      <c r="C149" s="1"/>
      <c r="D149" s="28"/>
      <c r="E149" s="178">
        <f>E150+E152</f>
        <v>513.09</v>
      </c>
    </row>
    <row r="150" spans="1:5" s="29" customFormat="1" ht="12.75">
      <c r="A150" s="41" t="s">
        <v>660</v>
      </c>
      <c r="B150" s="1" t="s">
        <v>480</v>
      </c>
      <c r="C150" s="1" t="s">
        <v>661</v>
      </c>
      <c r="D150" s="28"/>
      <c r="E150" s="178">
        <f>E151</f>
        <v>502.82917</v>
      </c>
    </row>
    <row r="151" spans="1:5" s="19" customFormat="1" ht="12.75">
      <c r="A151" s="139" t="s">
        <v>389</v>
      </c>
      <c r="B151" s="1" t="s">
        <v>480</v>
      </c>
      <c r="C151" s="1" t="s">
        <v>661</v>
      </c>
      <c r="D151" s="1" t="s">
        <v>387</v>
      </c>
      <c r="E151" s="178">
        <f>'Пр.7 Р.П. ЦС. ВР'!E78</f>
        <v>502.82917</v>
      </c>
    </row>
    <row r="152" spans="1:5" s="29" customFormat="1" ht="12.75">
      <c r="A152" s="31" t="s">
        <v>658</v>
      </c>
      <c r="B152" s="1" t="s">
        <v>480</v>
      </c>
      <c r="C152" s="1" t="s">
        <v>672</v>
      </c>
      <c r="D152" s="28"/>
      <c r="E152" s="178">
        <f>E153</f>
        <v>10.26083</v>
      </c>
    </row>
    <row r="153" spans="1:5" s="29" customFormat="1" ht="12.75">
      <c r="A153" s="139" t="s">
        <v>389</v>
      </c>
      <c r="B153" s="1" t="s">
        <v>480</v>
      </c>
      <c r="C153" s="1" t="s">
        <v>672</v>
      </c>
      <c r="D153" s="28" t="s">
        <v>387</v>
      </c>
      <c r="E153" s="178">
        <f>'Пр.7 Р.П. ЦС. ВР'!E79</f>
        <v>10.26083</v>
      </c>
    </row>
    <row r="154" spans="1:5" s="29" customFormat="1" ht="25.5">
      <c r="A154" s="23" t="s">
        <v>575</v>
      </c>
      <c r="B154" s="21" t="s">
        <v>348</v>
      </c>
      <c r="C154" s="21"/>
      <c r="D154" s="20"/>
      <c r="E154" s="180">
        <f>E155+E165+E169</f>
        <v>13370.380000000001</v>
      </c>
    </row>
    <row r="155" spans="1:5" s="29" customFormat="1" ht="39">
      <c r="A155" s="25" t="s">
        <v>487</v>
      </c>
      <c r="B155" s="21" t="s">
        <v>356</v>
      </c>
      <c r="C155" s="21"/>
      <c r="D155" s="20"/>
      <c r="E155" s="180">
        <f>E156</f>
        <v>3845.28</v>
      </c>
    </row>
    <row r="156" spans="1:5" s="29" customFormat="1" ht="39">
      <c r="A156" s="31" t="s">
        <v>488</v>
      </c>
      <c r="B156" s="1" t="s">
        <v>366</v>
      </c>
      <c r="C156" s="1"/>
      <c r="D156" s="28"/>
      <c r="E156" s="178">
        <f>E157+E159+E161+E163</f>
        <v>3845.28</v>
      </c>
    </row>
    <row r="157" spans="1:5" s="29" customFormat="1" ht="15" customHeight="1">
      <c r="A157" s="191" t="s">
        <v>662</v>
      </c>
      <c r="B157" s="1" t="s">
        <v>366</v>
      </c>
      <c r="C157" s="1" t="s">
        <v>666</v>
      </c>
      <c r="D157" s="28"/>
      <c r="E157" s="178">
        <f>E158</f>
        <v>2849.11</v>
      </c>
    </row>
    <row r="158" spans="1:5" s="29" customFormat="1" ht="12.75">
      <c r="A158" s="48" t="s">
        <v>363</v>
      </c>
      <c r="B158" s="1" t="s">
        <v>366</v>
      </c>
      <c r="C158" s="1" t="s">
        <v>666</v>
      </c>
      <c r="D158" s="28" t="s">
        <v>362</v>
      </c>
      <c r="E158" s="178">
        <f>'Пр.7 Р.П. ЦС. ВР'!E266</f>
        <v>2849.11</v>
      </c>
    </row>
    <row r="159" spans="1:5" s="26" customFormat="1" ht="12.75" hidden="1">
      <c r="A159" s="31" t="s">
        <v>407</v>
      </c>
      <c r="B159" s="1" t="s">
        <v>366</v>
      </c>
      <c r="C159" s="1" t="s">
        <v>408</v>
      </c>
      <c r="D159" s="20"/>
      <c r="E159" s="178">
        <f>E160</f>
        <v>0</v>
      </c>
    </row>
    <row r="160" spans="1:5" s="26" customFormat="1" ht="12.75" hidden="1">
      <c r="A160" s="48" t="s">
        <v>363</v>
      </c>
      <c r="B160" s="1" t="s">
        <v>366</v>
      </c>
      <c r="C160" s="1" t="s">
        <v>408</v>
      </c>
      <c r="D160" s="28" t="s">
        <v>362</v>
      </c>
      <c r="E160" s="178">
        <f>'Пр.7 Р.П. ЦС. ВР'!E267</f>
        <v>0</v>
      </c>
    </row>
    <row r="161" spans="1:5" s="29" customFormat="1" ht="12.75">
      <c r="A161" s="31" t="s">
        <v>658</v>
      </c>
      <c r="B161" s="1" t="s">
        <v>366</v>
      </c>
      <c r="C161" s="1" t="s">
        <v>672</v>
      </c>
      <c r="D161" s="28"/>
      <c r="E161" s="178">
        <f>E162</f>
        <v>996.17</v>
      </c>
    </row>
    <row r="162" spans="1:5" s="29" customFormat="1" ht="12.75">
      <c r="A162" s="48" t="s">
        <v>363</v>
      </c>
      <c r="B162" s="1" t="s">
        <v>366</v>
      </c>
      <c r="C162" s="1" t="s">
        <v>672</v>
      </c>
      <c r="D162" s="28" t="s">
        <v>362</v>
      </c>
      <c r="E162" s="178">
        <f>'Пр.7 Р.П. ЦС. ВР'!E268</f>
        <v>996.17</v>
      </c>
    </row>
    <row r="163" spans="1:5" s="29" customFormat="1" ht="15.75" customHeight="1">
      <c r="A163" s="3" t="s">
        <v>663</v>
      </c>
      <c r="B163" s="1" t="s">
        <v>366</v>
      </c>
      <c r="C163" s="1" t="s">
        <v>667</v>
      </c>
      <c r="D163" s="28"/>
      <c r="E163" s="178">
        <f>E164</f>
        <v>0</v>
      </c>
    </row>
    <row r="164" spans="1:5" s="29" customFormat="1" ht="12.75">
      <c r="A164" s="48" t="s">
        <v>363</v>
      </c>
      <c r="B164" s="1" t="s">
        <v>366</v>
      </c>
      <c r="C164" s="1" t="s">
        <v>667</v>
      </c>
      <c r="D164" s="28" t="s">
        <v>362</v>
      </c>
      <c r="E164" s="178">
        <f>'Пр.7 Р.П. ЦС. ВР'!E269</f>
        <v>0</v>
      </c>
    </row>
    <row r="165" spans="1:5" s="29" customFormat="1" ht="25.5">
      <c r="A165" s="25" t="s">
        <v>490</v>
      </c>
      <c r="B165" s="21" t="s">
        <v>357</v>
      </c>
      <c r="C165" s="21"/>
      <c r="D165" s="20"/>
      <c r="E165" s="180">
        <f>E166</f>
        <v>7093.100000000001</v>
      </c>
    </row>
    <row r="166" spans="1:5" s="26" customFormat="1" ht="45" customHeight="1">
      <c r="A166" s="31" t="s">
        <v>489</v>
      </c>
      <c r="B166" s="1" t="s">
        <v>367</v>
      </c>
      <c r="C166" s="21"/>
      <c r="D166" s="20"/>
      <c r="E166" s="178">
        <f>E167</f>
        <v>7093.100000000001</v>
      </c>
    </row>
    <row r="167" spans="1:5" s="29" customFormat="1" ht="14.25" customHeight="1">
      <c r="A167" s="3" t="s">
        <v>668</v>
      </c>
      <c r="B167" s="1" t="s">
        <v>367</v>
      </c>
      <c r="C167" s="1" t="s">
        <v>669</v>
      </c>
      <c r="D167" s="28"/>
      <c r="E167" s="178">
        <f>E168</f>
        <v>7093.100000000001</v>
      </c>
    </row>
    <row r="168" spans="1:5" s="29" customFormat="1" ht="12.75">
      <c r="A168" s="48" t="s">
        <v>363</v>
      </c>
      <c r="B168" s="1" t="s">
        <v>367</v>
      </c>
      <c r="C168" s="1" t="s">
        <v>669</v>
      </c>
      <c r="D168" s="28" t="s">
        <v>362</v>
      </c>
      <c r="E168" s="178">
        <f>'Пр.7 Р.П. ЦС. ВР'!E272</f>
        <v>7093.100000000001</v>
      </c>
    </row>
    <row r="169" spans="1:5" s="29" customFormat="1" ht="25.5">
      <c r="A169" s="49" t="s">
        <v>491</v>
      </c>
      <c r="B169" s="21" t="s">
        <v>358</v>
      </c>
      <c r="C169" s="21"/>
      <c r="D169" s="20"/>
      <c r="E169" s="180">
        <f>E170</f>
        <v>2432</v>
      </c>
    </row>
    <row r="170" spans="1:5" s="29" customFormat="1" ht="39">
      <c r="A170" s="54" t="s">
        <v>492</v>
      </c>
      <c r="B170" s="1" t="s">
        <v>505</v>
      </c>
      <c r="C170" s="1"/>
      <c r="D170" s="28"/>
      <c r="E170" s="178">
        <f>E171+E173</f>
        <v>2432</v>
      </c>
    </row>
    <row r="171" spans="1:5" s="26" customFormat="1" ht="12.75">
      <c r="A171" s="31" t="s">
        <v>658</v>
      </c>
      <c r="B171" s="1" t="s">
        <v>505</v>
      </c>
      <c r="C171" s="1" t="s">
        <v>672</v>
      </c>
      <c r="D171" s="28"/>
      <c r="E171" s="178">
        <f>E172</f>
        <v>1276</v>
      </c>
    </row>
    <row r="172" spans="1:5" s="26" customFormat="1" ht="12.75">
      <c r="A172" s="48" t="s">
        <v>363</v>
      </c>
      <c r="B172" s="1" t="s">
        <v>505</v>
      </c>
      <c r="C172" s="1" t="s">
        <v>672</v>
      </c>
      <c r="D172" s="28" t="s">
        <v>362</v>
      </c>
      <c r="E172" s="178">
        <f>'Пр.7 Р.П. ЦС. ВР'!E275</f>
        <v>1276</v>
      </c>
    </row>
    <row r="173" spans="1:5" s="29" customFormat="1" ht="14.25" customHeight="1">
      <c r="A173" s="3" t="s">
        <v>668</v>
      </c>
      <c r="B173" s="1" t="s">
        <v>505</v>
      </c>
      <c r="C173" s="1" t="s">
        <v>669</v>
      </c>
      <c r="D173" s="28"/>
      <c r="E173" s="178">
        <f>E174</f>
        <v>1156</v>
      </c>
    </row>
    <row r="174" spans="1:5" s="29" customFormat="1" ht="12.75">
      <c r="A174" s="48" t="s">
        <v>363</v>
      </c>
      <c r="B174" s="1" t="s">
        <v>505</v>
      </c>
      <c r="C174" s="1" t="s">
        <v>669</v>
      </c>
      <c r="D174" s="28" t="s">
        <v>362</v>
      </c>
      <c r="E174" s="178">
        <f>'Пр.7 Р.П. ЦС. ВР'!E276</f>
        <v>1156</v>
      </c>
    </row>
    <row r="175" spans="1:5" s="37" customFormat="1" ht="12.75" hidden="1">
      <c r="A175" s="23" t="s">
        <v>500</v>
      </c>
      <c r="B175" s="63" t="s">
        <v>349</v>
      </c>
      <c r="C175" s="63"/>
      <c r="D175" s="20"/>
      <c r="E175" s="180">
        <f>E176</f>
        <v>0</v>
      </c>
    </row>
    <row r="176" spans="1:5" s="37" customFormat="1" ht="25.5" hidden="1">
      <c r="A176" s="25" t="s">
        <v>501</v>
      </c>
      <c r="B176" s="63" t="s">
        <v>359</v>
      </c>
      <c r="C176" s="63"/>
      <c r="D176" s="20"/>
      <c r="E176" s="180">
        <f>E177</f>
        <v>0</v>
      </c>
    </row>
    <row r="177" spans="1:5" s="37" customFormat="1" ht="39" hidden="1">
      <c r="A177" s="31" t="s">
        <v>652</v>
      </c>
      <c r="B177" s="36" t="s">
        <v>576</v>
      </c>
      <c r="C177" s="36"/>
      <c r="D177" s="28"/>
      <c r="E177" s="178">
        <f>E178</f>
        <v>0</v>
      </c>
    </row>
    <row r="178" spans="1:5" s="37" customFormat="1" ht="12.75" hidden="1">
      <c r="A178" s="31" t="s">
        <v>658</v>
      </c>
      <c r="B178" s="36" t="s">
        <v>576</v>
      </c>
      <c r="C178" s="1" t="s">
        <v>672</v>
      </c>
      <c r="D178" s="28"/>
      <c r="E178" s="178">
        <f>E179</f>
        <v>0</v>
      </c>
    </row>
    <row r="179" spans="1:5" s="37" customFormat="1" ht="12.75" hidden="1">
      <c r="A179" s="48" t="s">
        <v>365</v>
      </c>
      <c r="B179" s="36" t="s">
        <v>576</v>
      </c>
      <c r="C179" s="1" t="s">
        <v>672</v>
      </c>
      <c r="D179" s="28" t="s">
        <v>364</v>
      </c>
      <c r="E179" s="178">
        <f>'Пр.7 Р.П. ЦС. ВР'!E307</f>
        <v>0</v>
      </c>
    </row>
    <row r="180" spans="1:5" s="125" customFormat="1" ht="12.75">
      <c r="A180" s="23" t="s">
        <v>497</v>
      </c>
      <c r="B180" s="63" t="s">
        <v>350</v>
      </c>
      <c r="C180" s="63"/>
      <c r="D180" s="20"/>
      <c r="E180" s="180">
        <f>E181</f>
        <v>766.206</v>
      </c>
    </row>
    <row r="181" spans="1:5" s="125" customFormat="1" ht="25.5">
      <c r="A181" s="25" t="s">
        <v>498</v>
      </c>
      <c r="B181" s="63" t="s">
        <v>360</v>
      </c>
      <c r="C181" s="63"/>
      <c r="D181" s="20"/>
      <c r="E181" s="180">
        <f>E182</f>
        <v>766.206</v>
      </c>
    </row>
    <row r="182" spans="1:5" s="37" customFormat="1" ht="25.5">
      <c r="A182" s="3" t="s">
        <v>499</v>
      </c>
      <c r="B182" s="1" t="s">
        <v>496</v>
      </c>
      <c r="C182" s="36"/>
      <c r="D182" s="28"/>
      <c r="E182" s="178">
        <f>E183</f>
        <v>766.206</v>
      </c>
    </row>
    <row r="183" spans="1:5" s="37" customFormat="1" ht="16.5" customHeight="1">
      <c r="A183" s="3" t="s">
        <v>670</v>
      </c>
      <c r="B183" s="1" t="s">
        <v>496</v>
      </c>
      <c r="C183" s="1" t="s">
        <v>671</v>
      </c>
      <c r="D183" s="28"/>
      <c r="E183" s="178">
        <f>E184</f>
        <v>766.206</v>
      </c>
    </row>
    <row r="184" spans="1:9" s="37" customFormat="1" ht="12.75">
      <c r="A184" s="48" t="s">
        <v>380</v>
      </c>
      <c r="B184" s="1" t="s">
        <v>496</v>
      </c>
      <c r="C184" s="1" t="s">
        <v>671</v>
      </c>
      <c r="D184" s="28" t="s">
        <v>427</v>
      </c>
      <c r="E184" s="178">
        <f>'Пр.7 Р.П. ЦС. ВР'!E282</f>
        <v>766.206</v>
      </c>
      <c r="H184" s="195">
        <f>E344-H198</f>
        <v>77958.34110000002</v>
      </c>
      <c r="I184" s="37" t="s">
        <v>679</v>
      </c>
    </row>
    <row r="185" spans="1:5" s="125" customFormat="1" ht="25.5">
      <c r="A185" s="23" t="s">
        <v>686</v>
      </c>
      <c r="B185" s="63" t="s">
        <v>685</v>
      </c>
      <c r="C185" s="63"/>
      <c r="D185" s="20"/>
      <c r="E185" s="180">
        <f>E186</f>
        <v>0</v>
      </c>
    </row>
    <row r="186" spans="1:5" s="125" customFormat="1" ht="39">
      <c r="A186" s="25" t="s">
        <v>694</v>
      </c>
      <c r="B186" s="63" t="s">
        <v>693</v>
      </c>
      <c r="C186" s="63"/>
      <c r="D186" s="20"/>
      <c r="E186" s="180">
        <f>E187</f>
        <v>0</v>
      </c>
    </row>
    <row r="187" spans="1:5" s="37" customFormat="1" ht="12.75">
      <c r="A187" s="3" t="s">
        <v>688</v>
      </c>
      <c r="B187" s="1" t="s">
        <v>687</v>
      </c>
      <c r="C187" s="36"/>
      <c r="D187" s="28"/>
      <c r="E187" s="178">
        <f>E188</f>
        <v>0</v>
      </c>
    </row>
    <row r="188" spans="1:5" s="37" customFormat="1" ht="16.5" customHeight="1">
      <c r="A188" s="31" t="s">
        <v>658</v>
      </c>
      <c r="B188" s="1" t="s">
        <v>687</v>
      </c>
      <c r="C188" s="1" t="s">
        <v>672</v>
      </c>
      <c r="D188" s="28"/>
      <c r="E188" s="178">
        <f>E189</f>
        <v>0</v>
      </c>
    </row>
    <row r="189" spans="1:9" s="37" customFormat="1" ht="12.75">
      <c r="A189" s="48" t="s">
        <v>378</v>
      </c>
      <c r="B189" s="1" t="s">
        <v>687</v>
      </c>
      <c r="C189" s="1" t="s">
        <v>672</v>
      </c>
      <c r="D189" s="28" t="s">
        <v>377</v>
      </c>
      <c r="E189" s="178">
        <f>'Пр.7 Р.П. ЦС. ВР'!E140</f>
        <v>0</v>
      </c>
      <c r="H189" s="195">
        <f>E349-H203</f>
        <v>0</v>
      </c>
      <c r="I189" s="37" t="s">
        <v>679</v>
      </c>
    </row>
    <row r="190" spans="1:5" s="125" customFormat="1" ht="30" customHeight="1">
      <c r="A190" s="49" t="s">
        <v>700</v>
      </c>
      <c r="B190" s="63" t="s">
        <v>697</v>
      </c>
      <c r="C190" s="63"/>
      <c r="D190" s="20"/>
      <c r="E190" s="180">
        <f>E191</f>
        <v>145.409</v>
      </c>
    </row>
    <row r="191" spans="1:5" s="125" customFormat="1" ht="39">
      <c r="A191" s="208" t="s">
        <v>701</v>
      </c>
      <c r="B191" s="63" t="s">
        <v>698</v>
      </c>
      <c r="C191" s="63"/>
      <c r="D191" s="20"/>
      <c r="E191" s="180">
        <f>E192+E195</f>
        <v>145.409</v>
      </c>
    </row>
    <row r="192" spans="1:5" s="37" customFormat="1" ht="12.75">
      <c r="A192" s="44" t="s">
        <v>320</v>
      </c>
      <c r="B192" s="1" t="s">
        <v>699</v>
      </c>
      <c r="C192" s="36"/>
      <c r="D192" s="28"/>
      <c r="E192" s="178">
        <f>E193</f>
        <v>13.219</v>
      </c>
    </row>
    <row r="193" spans="1:5" s="37" customFormat="1" ht="16.5" customHeight="1">
      <c r="A193" s="31" t="s">
        <v>658</v>
      </c>
      <c r="B193" s="1" t="s">
        <v>699</v>
      </c>
      <c r="C193" s="1" t="s">
        <v>672</v>
      </c>
      <c r="D193" s="28"/>
      <c r="E193" s="178">
        <f>E194</f>
        <v>13.219</v>
      </c>
    </row>
    <row r="194" spans="1:9" s="37" customFormat="1" ht="13.5">
      <c r="A194" s="207" t="s">
        <v>448</v>
      </c>
      <c r="B194" s="1" t="s">
        <v>699</v>
      </c>
      <c r="C194" s="1" t="s">
        <v>672</v>
      </c>
      <c r="D194" s="28" t="s">
        <v>449</v>
      </c>
      <c r="E194" s="178">
        <f>'Пр.7 Р.П. ЦС. ВР'!E251</f>
        <v>13.219</v>
      </c>
      <c r="H194" s="195">
        <f>E354-H208</f>
        <v>0</v>
      </c>
      <c r="I194" s="37" t="s">
        <v>679</v>
      </c>
    </row>
    <row r="195" spans="1:5" s="37" customFormat="1" ht="12.75">
      <c r="A195" s="44" t="s">
        <v>320</v>
      </c>
      <c r="B195" s="1" t="s">
        <v>299</v>
      </c>
      <c r="C195" s="36"/>
      <c r="D195" s="28"/>
      <c r="E195" s="178">
        <f>E196</f>
        <v>132.19</v>
      </c>
    </row>
    <row r="196" spans="1:5" s="37" customFormat="1" ht="12.75">
      <c r="A196" s="31" t="s">
        <v>658</v>
      </c>
      <c r="B196" s="1" t="s">
        <v>299</v>
      </c>
      <c r="C196" s="36">
        <v>240</v>
      </c>
      <c r="D196" s="28"/>
      <c r="E196" s="178">
        <f>E197</f>
        <v>132.19</v>
      </c>
    </row>
    <row r="197" spans="1:5" s="37" customFormat="1" ht="13.5">
      <c r="A197" s="207" t="s">
        <v>448</v>
      </c>
      <c r="B197" s="1" t="s">
        <v>299</v>
      </c>
      <c r="C197" s="36">
        <v>240</v>
      </c>
      <c r="D197" s="28" t="s">
        <v>449</v>
      </c>
      <c r="E197" s="178">
        <f>'Пр.7 Р.П. ЦС. ВР'!E252</f>
        <v>132.19</v>
      </c>
    </row>
    <row r="198" spans="1:9" s="125" customFormat="1" ht="12.75">
      <c r="A198" s="23" t="s">
        <v>503</v>
      </c>
      <c r="B198" s="63" t="s">
        <v>398</v>
      </c>
      <c r="C198" s="63"/>
      <c r="D198" s="20"/>
      <c r="E198" s="180">
        <f>E199+E203</f>
        <v>11924.14017</v>
      </c>
      <c r="F198" s="227"/>
      <c r="H198" s="194">
        <f>E198+E219</f>
        <v>55648.251840000004</v>
      </c>
      <c r="I198" s="125" t="s">
        <v>678</v>
      </c>
    </row>
    <row r="199" spans="1:8" s="125" customFormat="1" ht="25.5">
      <c r="A199" s="25" t="s">
        <v>397</v>
      </c>
      <c r="B199" s="63" t="s">
        <v>395</v>
      </c>
      <c r="C199" s="63"/>
      <c r="D199" s="20"/>
      <c r="E199" s="180">
        <f>E200</f>
        <v>1454.91338</v>
      </c>
      <c r="H199" s="194">
        <f>H198+H184</f>
        <v>133606.59294000003</v>
      </c>
    </row>
    <row r="200" spans="1:8" s="125" customFormat="1" ht="29.25" customHeight="1">
      <c r="A200" s="34" t="s">
        <v>373</v>
      </c>
      <c r="B200" s="38" t="s">
        <v>394</v>
      </c>
      <c r="C200" s="63"/>
      <c r="D200" s="20"/>
      <c r="E200" s="180">
        <f>E201</f>
        <v>1454.91338</v>
      </c>
      <c r="H200" s="125">
        <f>H184/H199</f>
        <v>0.5834917228598854</v>
      </c>
    </row>
    <row r="201" spans="1:5" s="125" customFormat="1" ht="12.75">
      <c r="A201" s="41" t="s">
        <v>660</v>
      </c>
      <c r="B201" s="38" t="s">
        <v>394</v>
      </c>
      <c r="C201" s="36">
        <v>120</v>
      </c>
      <c r="D201" s="20"/>
      <c r="E201" s="178">
        <f>E202</f>
        <v>1454.91338</v>
      </c>
    </row>
    <row r="202" spans="1:5" s="37" customFormat="1" ht="25.5">
      <c r="A202" s="48" t="s">
        <v>382</v>
      </c>
      <c r="B202" s="38" t="s">
        <v>394</v>
      </c>
      <c r="C202" s="36">
        <v>120</v>
      </c>
      <c r="D202" s="28" t="s">
        <v>381</v>
      </c>
      <c r="E202" s="178">
        <f>'Пр.7 Р.П. ЦС. ВР'!E29</f>
        <v>1454.91338</v>
      </c>
    </row>
    <row r="203" spans="1:5" s="125" customFormat="1" ht="12.75">
      <c r="A203" s="25" t="s">
        <v>393</v>
      </c>
      <c r="B203" s="63" t="s">
        <v>392</v>
      </c>
      <c r="C203" s="63"/>
      <c r="D203" s="20"/>
      <c r="E203" s="180">
        <f>E204+E207+E216</f>
        <v>10469.22679</v>
      </c>
    </row>
    <row r="204" spans="1:5" ht="25.5">
      <c r="A204" s="34" t="s">
        <v>374</v>
      </c>
      <c r="B204" s="38" t="s">
        <v>388</v>
      </c>
      <c r="C204" s="38"/>
      <c r="D204" s="38"/>
      <c r="E204" s="182">
        <f>E205</f>
        <v>7011.70649</v>
      </c>
    </row>
    <row r="205" spans="1:5" ht="12.75">
      <c r="A205" s="41" t="s">
        <v>660</v>
      </c>
      <c r="B205" s="38" t="s">
        <v>388</v>
      </c>
      <c r="C205" s="38">
        <v>120</v>
      </c>
      <c r="D205" s="38"/>
      <c r="E205" s="182">
        <f>E206</f>
        <v>7011.70649</v>
      </c>
    </row>
    <row r="206" spans="1:5" ht="25.5">
      <c r="A206" s="48" t="s">
        <v>382</v>
      </c>
      <c r="B206" s="38" t="s">
        <v>388</v>
      </c>
      <c r="C206" s="38">
        <v>120</v>
      </c>
      <c r="D206" s="28" t="s">
        <v>381</v>
      </c>
      <c r="E206" s="182">
        <f>'Пр.7 Р.П. ЦС. ВР'!E32</f>
        <v>7011.70649</v>
      </c>
    </row>
    <row r="207" spans="1:5" s="37" customFormat="1" ht="25.5">
      <c r="A207" s="41" t="s">
        <v>375</v>
      </c>
      <c r="B207" s="38" t="s">
        <v>385</v>
      </c>
      <c r="C207" s="36"/>
      <c r="D207" s="28"/>
      <c r="E207" s="178">
        <f>E208+E211+E214+E210</f>
        <v>3407.0203</v>
      </c>
    </row>
    <row r="208" spans="1:5" s="37" customFormat="1" ht="12.75" hidden="1">
      <c r="A208" s="41" t="s">
        <v>386</v>
      </c>
      <c r="B208" s="38" t="s">
        <v>385</v>
      </c>
      <c r="C208" s="126">
        <v>122</v>
      </c>
      <c r="D208" s="28"/>
      <c r="E208" s="178">
        <f>E209</f>
        <v>0</v>
      </c>
    </row>
    <row r="209" spans="1:5" s="37" customFormat="1" ht="25.5" hidden="1">
      <c r="A209" s="48" t="s">
        <v>382</v>
      </c>
      <c r="B209" s="38" t="s">
        <v>385</v>
      </c>
      <c r="C209" s="126">
        <v>122</v>
      </c>
      <c r="D209" s="28" t="s">
        <v>381</v>
      </c>
      <c r="E209" s="178">
        <f>'Пр.7 Р.П. ЦС. ВР'!E34</f>
        <v>0</v>
      </c>
    </row>
    <row r="210" spans="1:5" ht="12.75">
      <c r="A210" s="31" t="s">
        <v>660</v>
      </c>
      <c r="B210" s="38" t="s">
        <v>385</v>
      </c>
      <c r="C210" s="1" t="s">
        <v>661</v>
      </c>
      <c r="D210" s="28"/>
      <c r="E210" s="178">
        <f>'Пр.7 Р.П. ЦС. ВР'!E36</f>
        <v>2.8</v>
      </c>
    </row>
    <row r="211" spans="1:5" ht="12.75">
      <c r="A211" s="31" t="s">
        <v>658</v>
      </c>
      <c r="B211" s="38" t="s">
        <v>385</v>
      </c>
      <c r="C211" s="1" t="s">
        <v>672</v>
      </c>
      <c r="D211" s="28"/>
      <c r="E211" s="178">
        <f>E212+E213</f>
        <v>3390.48962</v>
      </c>
    </row>
    <row r="212" spans="1:6" ht="25.5">
      <c r="A212" s="41" t="s">
        <v>391</v>
      </c>
      <c r="B212" s="38" t="s">
        <v>385</v>
      </c>
      <c r="C212" s="1" t="s">
        <v>672</v>
      </c>
      <c r="D212" s="28" t="s">
        <v>390</v>
      </c>
      <c r="E212" s="178">
        <f>'Пр.7 Р.П. ЦС. ВР'!E16</f>
        <v>78.73393</v>
      </c>
      <c r="F212" s="115"/>
    </row>
    <row r="213" spans="1:5" ht="25.5">
      <c r="A213" s="48" t="s">
        <v>382</v>
      </c>
      <c r="B213" s="38" t="s">
        <v>385</v>
      </c>
      <c r="C213" s="1" t="s">
        <v>672</v>
      </c>
      <c r="D213" s="28" t="s">
        <v>381</v>
      </c>
      <c r="E213" s="178">
        <f>'Пр.7 Р.П. ЦС. ВР'!E37</f>
        <v>3311.75569</v>
      </c>
    </row>
    <row r="214" spans="1:5" ht="17.25" customHeight="1">
      <c r="A214" s="3" t="s">
        <v>368</v>
      </c>
      <c r="B214" s="38" t="s">
        <v>385</v>
      </c>
      <c r="C214" s="1" t="s">
        <v>667</v>
      </c>
      <c r="D214" s="28"/>
      <c r="E214" s="178">
        <f>E215</f>
        <v>13.73068</v>
      </c>
    </row>
    <row r="215" spans="1:5" ht="25.5">
      <c r="A215" s="48" t="s">
        <v>382</v>
      </c>
      <c r="B215" s="38" t="s">
        <v>385</v>
      </c>
      <c r="C215" s="1" t="s">
        <v>667</v>
      </c>
      <c r="D215" s="28" t="s">
        <v>381</v>
      </c>
      <c r="E215" s="178">
        <f>'Пр.7 Р.П. ЦС. ВР'!E38</f>
        <v>13.73068</v>
      </c>
    </row>
    <row r="216" spans="1:5" ht="25.5">
      <c r="A216" s="34" t="s">
        <v>683</v>
      </c>
      <c r="B216" s="38" t="s">
        <v>680</v>
      </c>
      <c r="C216" s="38"/>
      <c r="D216" s="38"/>
      <c r="E216" s="182">
        <f>E217</f>
        <v>50.5</v>
      </c>
    </row>
    <row r="217" spans="1:5" ht="12.75">
      <c r="A217" s="41" t="s">
        <v>660</v>
      </c>
      <c r="B217" s="38" t="s">
        <v>680</v>
      </c>
      <c r="C217" s="38">
        <v>540</v>
      </c>
      <c r="D217" s="38"/>
      <c r="E217" s="182">
        <f>E218</f>
        <v>50.5</v>
      </c>
    </row>
    <row r="218" spans="1:5" ht="25.5">
      <c r="A218" s="48" t="s">
        <v>692</v>
      </c>
      <c r="B218" s="38" t="s">
        <v>680</v>
      </c>
      <c r="C218" s="38">
        <v>540</v>
      </c>
      <c r="D218" s="28" t="s">
        <v>681</v>
      </c>
      <c r="E218" s="182">
        <f>'Пр.7 Р.П. ЦС. ВР'!E48</f>
        <v>50.5</v>
      </c>
    </row>
    <row r="219" spans="1:6" s="62" customFormat="1" ht="12.75">
      <c r="A219" s="23" t="s">
        <v>459</v>
      </c>
      <c r="B219" s="21" t="s">
        <v>345</v>
      </c>
      <c r="C219" s="21"/>
      <c r="D219" s="20"/>
      <c r="E219" s="180">
        <f>E220+E224+E294</f>
        <v>43724.111670000006</v>
      </c>
      <c r="F219" s="228"/>
    </row>
    <row r="220" spans="1:6" s="62" customFormat="1" ht="12.75" hidden="1">
      <c r="A220" s="23" t="s">
        <v>503</v>
      </c>
      <c r="B220" s="21" t="s">
        <v>484</v>
      </c>
      <c r="C220" s="21"/>
      <c r="D220" s="20"/>
      <c r="E220" s="180">
        <f>E221</f>
        <v>0</v>
      </c>
      <c r="F220" s="228"/>
    </row>
    <row r="221" spans="1:5" ht="25.5" hidden="1">
      <c r="A221" s="41" t="s">
        <v>375</v>
      </c>
      <c r="B221" s="38" t="s">
        <v>502</v>
      </c>
      <c r="C221" s="1"/>
      <c r="D221" s="28"/>
      <c r="E221" s="178">
        <f>E222</f>
        <v>0</v>
      </c>
    </row>
    <row r="222" spans="1:5" ht="12.75" hidden="1">
      <c r="A222" s="41" t="s">
        <v>383</v>
      </c>
      <c r="B222" s="38" t="s">
        <v>502</v>
      </c>
      <c r="C222" s="1" t="s">
        <v>409</v>
      </c>
      <c r="D222" s="28"/>
      <c r="E222" s="178">
        <f>E223</f>
        <v>0</v>
      </c>
    </row>
    <row r="223" spans="1:5" ht="12.75" hidden="1">
      <c r="A223" s="138" t="s">
        <v>472</v>
      </c>
      <c r="B223" s="38" t="s">
        <v>502</v>
      </c>
      <c r="C223" s="36">
        <v>244</v>
      </c>
      <c r="D223" s="28" t="s">
        <v>476</v>
      </c>
      <c r="E223" s="178">
        <f>'Пр.7 Р.П. ЦС. ВР'!E43</f>
        <v>0</v>
      </c>
    </row>
    <row r="224" spans="1:5" ht="12.75">
      <c r="A224" s="25" t="s">
        <v>426</v>
      </c>
      <c r="B224" s="42" t="s">
        <v>422</v>
      </c>
      <c r="C224" s="63"/>
      <c r="D224" s="20"/>
      <c r="E224" s="180">
        <f>E225+E239+E242+E245+E248+E251+E254+E263+E267+E270+E273+E276+E279+E285+E288+E291+E300+E303+E257+E297+E236+E334+E340+E337+E320+E328+E317+E260</f>
        <v>43424.111670000006</v>
      </c>
    </row>
    <row r="225" spans="1:5" ht="25.5">
      <c r="A225" s="48" t="s">
        <v>462</v>
      </c>
      <c r="B225" s="38" t="s">
        <v>423</v>
      </c>
      <c r="C225" s="36"/>
      <c r="D225" s="28"/>
      <c r="E225" s="178">
        <f>E226+E230+E233+E229</f>
        <v>10307.25</v>
      </c>
    </row>
    <row r="226" spans="1:5" ht="13.5" customHeight="1">
      <c r="A226" s="191" t="s">
        <v>662</v>
      </c>
      <c r="B226" s="38" t="s">
        <v>423</v>
      </c>
      <c r="C226" s="36">
        <v>110</v>
      </c>
      <c r="D226" s="28"/>
      <c r="E226" s="178">
        <f>E227+E228</f>
        <v>8710.15</v>
      </c>
    </row>
    <row r="227" spans="1:5" ht="12.75">
      <c r="A227" s="139" t="s">
        <v>389</v>
      </c>
      <c r="B227" s="38" t="s">
        <v>423</v>
      </c>
      <c r="C227" s="36">
        <v>110</v>
      </c>
      <c r="D227" s="28" t="s">
        <v>387</v>
      </c>
      <c r="E227" s="178">
        <f>'Пр.7 Р.П. ЦС. ВР'!E58</f>
        <v>7109.749999999999</v>
      </c>
    </row>
    <row r="228" spans="1:5" ht="12.75">
      <c r="A228" s="139" t="s">
        <v>448</v>
      </c>
      <c r="B228" s="38" t="s">
        <v>423</v>
      </c>
      <c r="C228" s="36">
        <v>110</v>
      </c>
      <c r="D228" s="28" t="s">
        <v>449</v>
      </c>
      <c r="E228" s="178">
        <f>'Пр.7 Р.П. ЦС. ВР'!E211</f>
        <v>1600.4</v>
      </c>
    </row>
    <row r="229" spans="1:5" ht="12.75" hidden="1">
      <c r="A229" s="34" t="s">
        <v>463</v>
      </c>
      <c r="B229" s="38" t="s">
        <v>423</v>
      </c>
      <c r="C229" s="126">
        <v>112</v>
      </c>
      <c r="D229" s="28"/>
      <c r="E229" s="178">
        <f>'Пр.7 Р.П. ЦС. ВР'!E59</f>
        <v>0</v>
      </c>
    </row>
    <row r="230" spans="1:5" ht="12.75">
      <c r="A230" s="31" t="s">
        <v>658</v>
      </c>
      <c r="B230" s="38" t="s">
        <v>423</v>
      </c>
      <c r="C230" s="1" t="s">
        <v>672</v>
      </c>
      <c r="D230" s="28"/>
      <c r="E230" s="178">
        <f>E231+E232</f>
        <v>1559.1</v>
      </c>
    </row>
    <row r="231" spans="1:5" ht="12.75">
      <c r="A231" s="139" t="s">
        <v>389</v>
      </c>
      <c r="B231" s="38" t="s">
        <v>423</v>
      </c>
      <c r="C231" s="1" t="s">
        <v>672</v>
      </c>
      <c r="D231" s="28" t="s">
        <v>387</v>
      </c>
      <c r="E231" s="178">
        <f>'Пр.7 Р.П. ЦС. ВР'!E60</f>
        <v>1498.1</v>
      </c>
    </row>
    <row r="232" spans="1:5" ht="12.75">
      <c r="A232" s="140" t="s">
        <v>448</v>
      </c>
      <c r="B232" s="38" t="s">
        <v>423</v>
      </c>
      <c r="C232" s="1" t="s">
        <v>672</v>
      </c>
      <c r="D232" s="28" t="s">
        <v>449</v>
      </c>
      <c r="E232" s="178">
        <f>'Пр.7 Р.П. ЦС. ВР'!E213</f>
        <v>61</v>
      </c>
    </row>
    <row r="233" spans="1:5" ht="18" customHeight="1">
      <c r="A233" s="3" t="s">
        <v>663</v>
      </c>
      <c r="B233" s="38" t="s">
        <v>423</v>
      </c>
      <c r="C233" s="1" t="s">
        <v>667</v>
      </c>
      <c r="D233" s="28"/>
      <c r="E233" s="178">
        <f>E234+E235</f>
        <v>38</v>
      </c>
    </row>
    <row r="234" spans="1:5" s="26" customFormat="1" ht="12.75">
      <c r="A234" s="139" t="s">
        <v>389</v>
      </c>
      <c r="B234" s="38" t="s">
        <v>423</v>
      </c>
      <c r="C234" s="1" t="s">
        <v>667</v>
      </c>
      <c r="D234" s="28" t="s">
        <v>387</v>
      </c>
      <c r="E234" s="178">
        <f>'Пр.7 Р.П. ЦС. ВР'!E61</f>
        <v>23</v>
      </c>
    </row>
    <row r="235" spans="1:5" ht="12.75">
      <c r="A235" s="139" t="s">
        <v>448</v>
      </c>
      <c r="B235" s="38" t="s">
        <v>423</v>
      </c>
      <c r="C235" s="1" t="s">
        <v>667</v>
      </c>
      <c r="D235" s="28" t="s">
        <v>449</v>
      </c>
      <c r="E235" s="178">
        <f>'Пр.7 Р.П. ЦС. ВР'!E214</f>
        <v>15</v>
      </c>
    </row>
    <row r="236" spans="1:5" s="37" customFormat="1" ht="25.5" hidden="1">
      <c r="A236" s="206" t="s">
        <v>2</v>
      </c>
      <c r="B236" s="45" t="s">
        <v>702</v>
      </c>
      <c r="C236" s="1"/>
      <c r="D236" s="28"/>
      <c r="E236" s="178">
        <f>E237</f>
        <v>0</v>
      </c>
    </row>
    <row r="237" spans="1:5" s="37" customFormat="1" ht="12.75" hidden="1">
      <c r="A237" s="205" t="s">
        <v>1</v>
      </c>
      <c r="B237" s="45" t="s">
        <v>702</v>
      </c>
      <c r="C237" s="1" t="s">
        <v>669</v>
      </c>
      <c r="D237" s="28"/>
      <c r="E237" s="178">
        <f>E238</f>
        <v>0</v>
      </c>
    </row>
    <row r="238" spans="1:5" s="37" customFormat="1" ht="12.75" hidden="1">
      <c r="A238" s="139" t="s">
        <v>448</v>
      </c>
      <c r="B238" s="45" t="s">
        <v>702</v>
      </c>
      <c r="C238" s="1" t="s">
        <v>669</v>
      </c>
      <c r="D238" s="28" t="s">
        <v>449</v>
      </c>
      <c r="E238" s="178">
        <f>'Пр.7 Р.П. ЦС. ВР'!E216</f>
        <v>0</v>
      </c>
    </row>
    <row r="239" spans="1:5" ht="12.75">
      <c r="A239" s="44" t="s">
        <v>546</v>
      </c>
      <c r="B239" s="45" t="s">
        <v>485</v>
      </c>
      <c r="C239" s="1"/>
      <c r="D239" s="28"/>
      <c r="E239" s="178">
        <f>E240</f>
        <v>655.2825</v>
      </c>
    </row>
    <row r="240" spans="1:5" ht="25.5">
      <c r="A240" s="31" t="s">
        <v>379</v>
      </c>
      <c r="B240" s="45" t="s">
        <v>485</v>
      </c>
      <c r="C240" s="1" t="s">
        <v>376</v>
      </c>
      <c r="D240" s="28"/>
      <c r="E240" s="178">
        <f>E241</f>
        <v>655.2825</v>
      </c>
    </row>
    <row r="241" spans="1:5" s="37" customFormat="1" ht="12.75">
      <c r="A241" s="141" t="s">
        <v>414</v>
      </c>
      <c r="B241" s="45" t="s">
        <v>485</v>
      </c>
      <c r="C241" s="1" t="s">
        <v>376</v>
      </c>
      <c r="D241" s="28" t="s">
        <v>413</v>
      </c>
      <c r="E241" s="178">
        <f>'Пр.7 Р.П. ЦС. ВР'!E177</f>
        <v>655.2825</v>
      </c>
    </row>
    <row r="242" spans="1:5" ht="39">
      <c r="A242" s="60" t="s">
        <v>486</v>
      </c>
      <c r="B242" s="45" t="s">
        <v>506</v>
      </c>
      <c r="C242" s="1"/>
      <c r="D242" s="28"/>
      <c r="E242" s="178">
        <f>E243</f>
        <v>418</v>
      </c>
    </row>
    <row r="243" spans="1:5" ht="25.5">
      <c r="A243" s="31" t="s">
        <v>379</v>
      </c>
      <c r="B243" s="45" t="s">
        <v>506</v>
      </c>
      <c r="C243" s="1" t="s">
        <v>376</v>
      </c>
      <c r="D243" s="28"/>
      <c r="E243" s="178">
        <f>E244</f>
        <v>418</v>
      </c>
    </row>
    <row r="244" spans="1:5" ht="12.75">
      <c r="A244" s="142" t="s">
        <v>421</v>
      </c>
      <c r="B244" s="45" t="s">
        <v>506</v>
      </c>
      <c r="C244" s="1" t="s">
        <v>376</v>
      </c>
      <c r="D244" s="28" t="s">
        <v>420</v>
      </c>
      <c r="E244" s="178">
        <f>'Пр.7 Р.П. ЦС. ВР'!E321</f>
        <v>418</v>
      </c>
    </row>
    <row r="245" spans="1:5" ht="25.5">
      <c r="A245" s="34" t="s">
        <v>464</v>
      </c>
      <c r="B245" s="40" t="s">
        <v>507</v>
      </c>
      <c r="C245" s="1"/>
      <c r="D245" s="28"/>
      <c r="E245" s="178">
        <f>E246</f>
        <v>414</v>
      </c>
    </row>
    <row r="246" spans="1:5" ht="12.75">
      <c r="A246" s="31" t="s">
        <v>658</v>
      </c>
      <c r="B246" s="40" t="s">
        <v>507</v>
      </c>
      <c r="C246" s="1" t="s">
        <v>672</v>
      </c>
      <c r="D246" s="28"/>
      <c r="E246" s="178">
        <f>E247</f>
        <v>414</v>
      </c>
    </row>
    <row r="247" spans="1:5" ht="12.75">
      <c r="A247" s="139" t="s">
        <v>389</v>
      </c>
      <c r="B247" s="40" t="s">
        <v>507</v>
      </c>
      <c r="C247" s="1" t="s">
        <v>672</v>
      </c>
      <c r="D247" s="28" t="s">
        <v>387</v>
      </c>
      <c r="E247" s="178">
        <f>'Пр.7 Р.П. ЦС. ВР'!E63</f>
        <v>414</v>
      </c>
    </row>
    <row r="248" spans="1:5" ht="12.75">
      <c r="A248" s="34" t="s">
        <v>465</v>
      </c>
      <c r="B248" s="40" t="s">
        <v>508</v>
      </c>
      <c r="C248" s="1"/>
      <c r="D248" s="28"/>
      <c r="E248" s="178">
        <f>E249</f>
        <v>960</v>
      </c>
    </row>
    <row r="249" spans="1:5" ht="12.75">
      <c r="A249" s="31" t="s">
        <v>658</v>
      </c>
      <c r="B249" s="40" t="s">
        <v>508</v>
      </c>
      <c r="C249" s="1" t="s">
        <v>672</v>
      </c>
      <c r="D249" s="28"/>
      <c r="E249" s="178">
        <f>E250</f>
        <v>960</v>
      </c>
    </row>
    <row r="250" spans="1:5" ht="12.75">
      <c r="A250" s="139" t="s">
        <v>389</v>
      </c>
      <c r="B250" s="40" t="s">
        <v>508</v>
      </c>
      <c r="C250" s="1" t="s">
        <v>672</v>
      </c>
      <c r="D250" s="28" t="s">
        <v>387</v>
      </c>
      <c r="E250" s="178">
        <f>'Пр.7 Р.П. ЦС. ВР'!E65</f>
        <v>960</v>
      </c>
    </row>
    <row r="251" spans="1:5" ht="25.5">
      <c r="A251" s="34" t="s">
        <v>460</v>
      </c>
      <c r="B251" s="40" t="s">
        <v>509</v>
      </c>
      <c r="C251" s="1"/>
      <c r="D251" s="28"/>
      <c r="E251" s="178">
        <f>E252</f>
        <v>15.2</v>
      </c>
    </row>
    <row r="252" spans="1:5" ht="16.5" customHeight="1">
      <c r="A252" s="3" t="s">
        <v>663</v>
      </c>
      <c r="B252" s="40" t="s">
        <v>509</v>
      </c>
      <c r="C252" s="1" t="s">
        <v>667</v>
      </c>
      <c r="D252" s="28"/>
      <c r="E252" s="178">
        <f>E253</f>
        <v>15.2</v>
      </c>
    </row>
    <row r="253" spans="1:5" ht="12.75">
      <c r="A253" s="139" t="s">
        <v>389</v>
      </c>
      <c r="B253" s="40" t="s">
        <v>509</v>
      </c>
      <c r="C253" s="1" t="s">
        <v>667</v>
      </c>
      <c r="D253" s="28" t="s">
        <v>387</v>
      </c>
      <c r="E253" s="178">
        <f>'Пр.7 Р.П. ЦС. ВР'!E67</f>
        <v>15.2</v>
      </c>
    </row>
    <row r="254" spans="1:5" ht="12.75">
      <c r="A254" s="31" t="s">
        <v>528</v>
      </c>
      <c r="B254" s="40" t="s">
        <v>529</v>
      </c>
      <c r="C254" s="1"/>
      <c r="D254" s="28"/>
      <c r="E254" s="178">
        <f>E255</f>
        <v>295</v>
      </c>
    </row>
    <row r="255" spans="1:5" ht="12.75">
      <c r="A255" s="31" t="s">
        <v>658</v>
      </c>
      <c r="B255" s="40" t="s">
        <v>529</v>
      </c>
      <c r="C255" s="1" t="s">
        <v>672</v>
      </c>
      <c r="D255" s="28"/>
      <c r="E255" s="178">
        <f>E256</f>
        <v>295</v>
      </c>
    </row>
    <row r="256" spans="1:5" ht="12.75">
      <c r="A256" s="143" t="s">
        <v>378</v>
      </c>
      <c r="B256" s="40" t="s">
        <v>529</v>
      </c>
      <c r="C256" s="1" t="s">
        <v>672</v>
      </c>
      <c r="D256" s="28" t="s">
        <v>377</v>
      </c>
      <c r="E256" s="178">
        <f>'Пр.7 Р.П. ЦС. ВР'!E137</f>
        <v>295</v>
      </c>
    </row>
    <row r="257" spans="1:5" ht="25.5" hidden="1">
      <c r="A257" s="90" t="s">
        <v>651</v>
      </c>
      <c r="B257" s="40" t="s">
        <v>650</v>
      </c>
      <c r="C257" s="1"/>
      <c r="D257" s="28"/>
      <c r="E257" s="178">
        <f>E258</f>
        <v>0</v>
      </c>
    </row>
    <row r="258" spans="1:5" ht="12.75" hidden="1">
      <c r="A258" s="31" t="s">
        <v>658</v>
      </c>
      <c r="B258" s="40" t="s">
        <v>650</v>
      </c>
      <c r="C258" s="1" t="s">
        <v>672</v>
      </c>
      <c r="D258" s="28"/>
      <c r="E258" s="178">
        <f>E259</f>
        <v>0</v>
      </c>
    </row>
    <row r="259" spans="1:5" ht="12.75" hidden="1">
      <c r="A259" s="141" t="s">
        <v>446</v>
      </c>
      <c r="B259" s="40" t="s">
        <v>650</v>
      </c>
      <c r="C259" s="1" t="s">
        <v>672</v>
      </c>
      <c r="D259" s="28" t="s">
        <v>447</v>
      </c>
      <c r="E259" s="178">
        <f>'Пр.7 Р.П. ЦС. ВР'!E126</f>
        <v>0</v>
      </c>
    </row>
    <row r="260" spans="1:5" ht="39">
      <c r="A260" s="60" t="s">
        <v>339</v>
      </c>
      <c r="B260" s="40" t="s">
        <v>335</v>
      </c>
      <c r="C260" s="1"/>
      <c r="D260" s="28"/>
      <c r="E260" s="178">
        <f>E261</f>
        <v>51.9</v>
      </c>
    </row>
    <row r="261" spans="1:5" ht="12.75">
      <c r="A261" s="31" t="s">
        <v>658</v>
      </c>
      <c r="B261" s="40" t="s">
        <v>335</v>
      </c>
      <c r="C261" s="1" t="s">
        <v>672</v>
      </c>
      <c r="D261" s="28"/>
      <c r="E261" s="178">
        <f>E262</f>
        <v>51.9</v>
      </c>
    </row>
    <row r="262" spans="1:5" ht="12.75">
      <c r="A262" s="54" t="s">
        <v>329</v>
      </c>
      <c r="B262" s="40" t="s">
        <v>335</v>
      </c>
      <c r="C262" s="1" t="s">
        <v>672</v>
      </c>
      <c r="D262" s="28" t="s">
        <v>447</v>
      </c>
      <c r="E262" s="178">
        <f>'Пр.7 Р.П. ЦС. ВР'!E132</f>
        <v>51.9</v>
      </c>
    </row>
    <row r="263" spans="1:5" ht="25.5">
      <c r="A263" s="90" t="s">
        <v>647</v>
      </c>
      <c r="B263" s="40" t="s">
        <v>539</v>
      </c>
      <c r="C263" s="1"/>
      <c r="D263" s="28"/>
      <c r="E263" s="178">
        <f>E264</f>
        <v>759.9462000000001</v>
      </c>
    </row>
    <row r="264" spans="1:5" ht="12.75">
      <c r="A264" s="31" t="s">
        <v>658</v>
      </c>
      <c r="B264" s="40" t="s">
        <v>539</v>
      </c>
      <c r="C264" s="1" t="s">
        <v>672</v>
      </c>
      <c r="D264" s="28"/>
      <c r="E264" s="178">
        <f>E265+E266</f>
        <v>759.9462000000001</v>
      </c>
    </row>
    <row r="265" spans="1:5" ht="12.75">
      <c r="A265" s="141" t="s">
        <v>370</v>
      </c>
      <c r="B265" s="40" t="s">
        <v>539</v>
      </c>
      <c r="C265" s="1" t="s">
        <v>672</v>
      </c>
      <c r="D265" s="28" t="s">
        <v>369</v>
      </c>
      <c r="E265" s="178">
        <f>'Пр.7 Р.П. ЦС. ВР'!E145</f>
        <v>407.284</v>
      </c>
    </row>
    <row r="266" spans="1:5" ht="12.75">
      <c r="A266" s="141" t="s">
        <v>648</v>
      </c>
      <c r="B266" s="40" t="s">
        <v>539</v>
      </c>
      <c r="C266" s="1" t="s">
        <v>672</v>
      </c>
      <c r="D266" s="28" t="s">
        <v>413</v>
      </c>
      <c r="E266" s="178">
        <f>'Пр.7 Р.П. ЦС. ВР'!E175</f>
        <v>352.66220000000004</v>
      </c>
    </row>
    <row r="267" spans="1:5" ht="25.5">
      <c r="A267" s="3" t="s">
        <v>544</v>
      </c>
      <c r="B267" s="40" t="s">
        <v>545</v>
      </c>
      <c r="C267" s="1"/>
      <c r="D267" s="28"/>
      <c r="E267" s="178">
        <f>E268</f>
        <v>872.6</v>
      </c>
    </row>
    <row r="268" spans="1:5" ht="12.75">
      <c r="A268" s="31" t="s">
        <v>658</v>
      </c>
      <c r="B268" s="40" t="s">
        <v>545</v>
      </c>
      <c r="C268" s="1" t="s">
        <v>672</v>
      </c>
      <c r="D268" s="28"/>
      <c r="E268" s="178">
        <f>E269</f>
        <v>872.6</v>
      </c>
    </row>
    <row r="269" spans="1:5" ht="12.75">
      <c r="A269" s="141" t="s">
        <v>370</v>
      </c>
      <c r="B269" s="40" t="s">
        <v>545</v>
      </c>
      <c r="C269" s="1" t="s">
        <v>672</v>
      </c>
      <c r="D269" s="28" t="s">
        <v>369</v>
      </c>
      <c r="E269" s="178">
        <f>'Пр.7 Р.П. ЦС. ВР'!E148</f>
        <v>872.6</v>
      </c>
    </row>
    <row r="270" spans="1:5" ht="12.75">
      <c r="A270" s="48" t="s">
        <v>554</v>
      </c>
      <c r="B270" s="40" t="s">
        <v>553</v>
      </c>
      <c r="C270" s="1"/>
      <c r="D270" s="28"/>
      <c r="E270" s="178">
        <f>E271</f>
        <v>4662</v>
      </c>
    </row>
    <row r="271" spans="1:5" ht="12.75">
      <c r="A271" s="31" t="s">
        <v>658</v>
      </c>
      <c r="B271" s="40" t="s">
        <v>553</v>
      </c>
      <c r="C271" s="1" t="s">
        <v>672</v>
      </c>
      <c r="D271" s="28"/>
      <c r="E271" s="178">
        <f>E272</f>
        <v>4662</v>
      </c>
    </row>
    <row r="272" spans="1:5" ht="12.75">
      <c r="A272" s="139" t="s">
        <v>448</v>
      </c>
      <c r="B272" s="40" t="s">
        <v>553</v>
      </c>
      <c r="C272" s="1" t="s">
        <v>672</v>
      </c>
      <c r="D272" s="28" t="s">
        <v>449</v>
      </c>
      <c r="E272" s="178">
        <f>'Пр.7 Р.П. ЦС. ВР'!E218</f>
        <v>4662</v>
      </c>
    </row>
    <row r="273" spans="1:5" ht="25.5" hidden="1">
      <c r="A273" s="44" t="s">
        <v>300</v>
      </c>
      <c r="B273" s="40" t="s">
        <v>555</v>
      </c>
      <c r="C273" s="1"/>
      <c r="D273" s="28"/>
      <c r="E273" s="178">
        <f>E274</f>
        <v>0</v>
      </c>
    </row>
    <row r="274" spans="1:5" ht="15" customHeight="1" hidden="1">
      <c r="A274" s="3" t="s">
        <v>668</v>
      </c>
      <c r="B274" s="40" t="s">
        <v>555</v>
      </c>
      <c r="C274" s="1" t="s">
        <v>669</v>
      </c>
      <c r="D274" s="28"/>
      <c r="E274" s="178">
        <f>E275</f>
        <v>0</v>
      </c>
    </row>
    <row r="275" spans="1:5" ht="12.75" hidden="1">
      <c r="A275" s="139" t="s">
        <v>448</v>
      </c>
      <c r="B275" s="40" t="s">
        <v>555</v>
      </c>
      <c r="C275" s="1" t="s">
        <v>669</v>
      </c>
      <c r="D275" s="28" t="s">
        <v>449</v>
      </c>
      <c r="E275" s="178">
        <f>'Пр.7 Р.П. ЦС. ВР'!E220</f>
        <v>0</v>
      </c>
    </row>
    <row r="276" spans="1:5" ht="25.5">
      <c r="A276" s="44" t="s">
        <v>556</v>
      </c>
      <c r="B276" s="40" t="s">
        <v>557</v>
      </c>
      <c r="C276" s="1"/>
      <c r="D276" s="28"/>
      <c r="E276" s="178">
        <f>E277</f>
        <v>750</v>
      </c>
    </row>
    <row r="277" spans="1:5" ht="12.75">
      <c r="A277" s="31" t="s">
        <v>658</v>
      </c>
      <c r="B277" s="40" t="s">
        <v>557</v>
      </c>
      <c r="C277" s="1" t="s">
        <v>672</v>
      </c>
      <c r="D277" s="28"/>
      <c r="E277" s="178">
        <f>E278</f>
        <v>750</v>
      </c>
    </row>
    <row r="278" spans="1:5" ht="12.75">
      <c r="A278" s="139" t="s">
        <v>448</v>
      </c>
      <c r="B278" s="40" t="s">
        <v>557</v>
      </c>
      <c r="C278" s="1" t="s">
        <v>672</v>
      </c>
      <c r="D278" s="28" t="s">
        <v>449</v>
      </c>
      <c r="E278" s="178">
        <f>'Пр.7 Р.П. ЦС. ВР'!E222</f>
        <v>750</v>
      </c>
    </row>
    <row r="279" spans="1:5" ht="12.75" hidden="1">
      <c r="A279" s="172" t="s">
        <v>639</v>
      </c>
      <c r="B279" s="40" t="s">
        <v>635</v>
      </c>
      <c r="C279" s="1"/>
      <c r="D279" s="28"/>
      <c r="E279" s="178">
        <f>E280</f>
        <v>0</v>
      </c>
    </row>
    <row r="280" spans="1:5" ht="12.75" hidden="1">
      <c r="A280" s="34" t="s">
        <v>383</v>
      </c>
      <c r="B280" s="40" t="s">
        <v>635</v>
      </c>
      <c r="C280" s="1" t="s">
        <v>409</v>
      </c>
      <c r="D280" s="28"/>
      <c r="E280" s="178">
        <f>E281</f>
        <v>0</v>
      </c>
    </row>
    <row r="281" spans="1:5" ht="12.75" hidden="1">
      <c r="A281" s="139" t="s">
        <v>448</v>
      </c>
      <c r="B281" s="40" t="s">
        <v>635</v>
      </c>
      <c r="C281" s="1" t="s">
        <v>409</v>
      </c>
      <c r="D281" s="28" t="s">
        <v>449</v>
      </c>
      <c r="E281" s="178"/>
    </row>
    <row r="282" spans="1:5" ht="25.5" hidden="1">
      <c r="A282" s="3" t="s">
        <v>594</v>
      </c>
      <c r="B282" s="45" t="s">
        <v>592</v>
      </c>
      <c r="C282" s="1"/>
      <c r="D282" s="28"/>
      <c r="E282" s="178">
        <f>E283</f>
        <v>0</v>
      </c>
    </row>
    <row r="283" spans="1:5" ht="25.5" hidden="1">
      <c r="A283" s="44" t="s">
        <v>372</v>
      </c>
      <c r="B283" s="45" t="s">
        <v>592</v>
      </c>
      <c r="C283" s="1" t="s">
        <v>371</v>
      </c>
      <c r="D283" s="28"/>
      <c r="E283" s="178">
        <f>E284</f>
        <v>0</v>
      </c>
    </row>
    <row r="284" spans="1:5" ht="12.75" hidden="1">
      <c r="A284" s="141" t="s">
        <v>370</v>
      </c>
      <c r="B284" s="45" t="s">
        <v>592</v>
      </c>
      <c r="C284" s="1" t="s">
        <v>371</v>
      </c>
      <c r="D284" s="28" t="s">
        <v>369</v>
      </c>
      <c r="E284" s="178">
        <f>'Пр.7 Р.П. ЦС. ВР'!E150</f>
        <v>0</v>
      </c>
    </row>
    <row r="285" spans="1:5" ht="12.75" hidden="1">
      <c r="A285" s="41" t="s">
        <v>606</v>
      </c>
      <c r="B285" s="38" t="s">
        <v>592</v>
      </c>
      <c r="C285" s="1"/>
      <c r="D285" s="28"/>
      <c r="E285" s="178">
        <f>E286</f>
        <v>0</v>
      </c>
    </row>
    <row r="286" spans="1:5" ht="12.75" hidden="1">
      <c r="A286" s="34" t="s">
        <v>383</v>
      </c>
      <c r="B286" s="38" t="s">
        <v>592</v>
      </c>
      <c r="C286" s="1" t="s">
        <v>409</v>
      </c>
      <c r="D286" s="28"/>
      <c r="E286" s="178">
        <f>E287</f>
        <v>0</v>
      </c>
    </row>
    <row r="287" spans="1:5" ht="12.75" hidden="1">
      <c r="A287" s="139" t="s">
        <v>389</v>
      </c>
      <c r="B287" s="38" t="s">
        <v>592</v>
      </c>
      <c r="C287" s="1" t="s">
        <v>409</v>
      </c>
      <c r="D287" s="28" t="s">
        <v>387</v>
      </c>
      <c r="E287" s="178">
        <f>'Пр.7 Р.П. ЦС. ВР'!E69</f>
        <v>0</v>
      </c>
    </row>
    <row r="288" spans="1:5" ht="12.75" hidden="1">
      <c r="A288" s="31" t="s">
        <v>610</v>
      </c>
      <c r="B288" s="1" t="s">
        <v>609</v>
      </c>
      <c r="C288" s="1"/>
      <c r="D288" s="28"/>
      <c r="E288" s="178">
        <f>E289</f>
        <v>0</v>
      </c>
    </row>
    <row r="289" spans="1:5" ht="12.75" hidden="1">
      <c r="A289" s="34" t="s">
        <v>383</v>
      </c>
      <c r="B289" s="1" t="s">
        <v>609</v>
      </c>
      <c r="C289" s="1" t="s">
        <v>409</v>
      </c>
      <c r="D289" s="28"/>
      <c r="E289" s="178">
        <f>E290</f>
        <v>0</v>
      </c>
    </row>
    <row r="290" spans="1:5" ht="12.75" hidden="1">
      <c r="A290" s="34" t="s">
        <v>365</v>
      </c>
      <c r="B290" s="1" t="s">
        <v>609</v>
      </c>
      <c r="C290" s="1" t="s">
        <v>409</v>
      </c>
      <c r="D290" s="28" t="s">
        <v>364</v>
      </c>
      <c r="E290" s="178">
        <f>'Пр.7 Р.П. ЦС. ВР'!E311</f>
        <v>0</v>
      </c>
    </row>
    <row r="291" spans="1:5" ht="12.75">
      <c r="A291" s="173" t="s">
        <v>638</v>
      </c>
      <c r="B291" s="40" t="s">
        <v>637</v>
      </c>
      <c r="C291" s="1"/>
      <c r="D291" s="28"/>
      <c r="E291" s="178">
        <f>E292</f>
        <v>2380.49397</v>
      </c>
    </row>
    <row r="292" spans="1:5" ht="12.75">
      <c r="A292" s="31" t="s">
        <v>658</v>
      </c>
      <c r="B292" s="40" t="s">
        <v>637</v>
      </c>
      <c r="C292" s="1" t="s">
        <v>672</v>
      </c>
      <c r="D292" s="28"/>
      <c r="E292" s="178">
        <f>E293</f>
        <v>2380.49397</v>
      </c>
    </row>
    <row r="293" spans="1:5" ht="12.75">
      <c r="A293" s="139" t="s">
        <v>414</v>
      </c>
      <c r="B293" s="40" t="s">
        <v>637</v>
      </c>
      <c r="C293" s="1" t="s">
        <v>672</v>
      </c>
      <c r="D293" s="28" t="s">
        <v>413</v>
      </c>
      <c r="E293" s="178">
        <f>'Пр.7 Р.П. ЦС. ВР'!E179</f>
        <v>2380.49397</v>
      </c>
    </row>
    <row r="294" spans="1:5" ht="12.75">
      <c r="A294" s="44" t="s">
        <v>690</v>
      </c>
      <c r="B294" s="40" t="s">
        <v>691</v>
      </c>
      <c r="C294" s="1"/>
      <c r="D294" s="28"/>
      <c r="E294" s="178">
        <f>E295</f>
        <v>300</v>
      </c>
    </row>
    <row r="295" spans="1:5" ht="12.75">
      <c r="A295" s="31" t="s">
        <v>658</v>
      </c>
      <c r="B295" s="40" t="s">
        <v>691</v>
      </c>
      <c r="C295" s="1" t="s">
        <v>672</v>
      </c>
      <c r="D295" s="28"/>
      <c r="E295" s="178">
        <f>E296</f>
        <v>300</v>
      </c>
    </row>
    <row r="296" spans="1:5" ht="12.75">
      <c r="A296" s="139" t="s">
        <v>448</v>
      </c>
      <c r="B296" s="40" t="s">
        <v>691</v>
      </c>
      <c r="C296" s="1" t="s">
        <v>672</v>
      </c>
      <c r="D296" s="28" t="s">
        <v>449</v>
      </c>
      <c r="E296" s="178">
        <f>'Пр.7 Р.П. ЦС. ВР'!E228</f>
        <v>300</v>
      </c>
    </row>
    <row r="297" spans="1:5" ht="25.5">
      <c r="A297" s="204" t="s">
        <v>0</v>
      </c>
      <c r="B297" s="40" t="s">
        <v>695</v>
      </c>
      <c r="C297" s="1"/>
      <c r="D297" s="28"/>
      <c r="E297" s="178">
        <f>E298</f>
        <v>182</v>
      </c>
    </row>
    <row r="298" spans="1:5" ht="15.75" customHeight="1">
      <c r="A298" s="31" t="s">
        <v>659</v>
      </c>
      <c r="B298" s="40" t="s">
        <v>695</v>
      </c>
      <c r="C298" s="1" t="s">
        <v>672</v>
      </c>
      <c r="D298" s="28"/>
      <c r="E298" s="178">
        <f>E299</f>
        <v>182</v>
      </c>
    </row>
    <row r="299" spans="1:5" ht="12.75">
      <c r="A299" s="203" t="s">
        <v>421</v>
      </c>
      <c r="B299" s="40" t="s">
        <v>695</v>
      </c>
      <c r="C299" s="1" t="s">
        <v>672</v>
      </c>
      <c r="D299" s="28" t="s">
        <v>420</v>
      </c>
      <c r="E299" s="178">
        <f>'Пр.7 Р.П. ЦС. ВР'!E323</f>
        <v>182</v>
      </c>
    </row>
    <row r="300" spans="1:5" ht="25.5">
      <c r="A300" s="34" t="s">
        <v>504</v>
      </c>
      <c r="B300" s="40" t="s">
        <v>424</v>
      </c>
      <c r="C300" s="1"/>
      <c r="D300" s="28"/>
      <c r="E300" s="178">
        <f>E301</f>
        <v>400</v>
      </c>
    </row>
    <row r="301" spans="1:5" ht="12.75">
      <c r="A301" s="34" t="s">
        <v>461</v>
      </c>
      <c r="B301" s="40" t="s">
        <v>424</v>
      </c>
      <c r="C301" s="1" t="s">
        <v>579</v>
      </c>
      <c r="D301" s="28"/>
      <c r="E301" s="178">
        <f>E302</f>
        <v>400</v>
      </c>
    </row>
    <row r="302" spans="1:5" ht="12.75">
      <c r="A302" s="144" t="s">
        <v>434</v>
      </c>
      <c r="B302" s="40" t="s">
        <v>424</v>
      </c>
      <c r="C302" s="1" t="s">
        <v>579</v>
      </c>
      <c r="D302" s="28" t="s">
        <v>425</v>
      </c>
      <c r="E302" s="178">
        <f>'Пр.7 Р.П. ЦС. ВР'!E53</f>
        <v>400</v>
      </c>
    </row>
    <row r="303" spans="1:5" ht="25.5">
      <c r="A303" s="48" t="s">
        <v>532</v>
      </c>
      <c r="B303" s="38" t="s">
        <v>531</v>
      </c>
      <c r="C303" s="1"/>
      <c r="D303" s="28"/>
      <c r="E303" s="178">
        <f>E304+E307+E308</f>
        <v>503.84</v>
      </c>
    </row>
    <row r="304" spans="1:5" ht="12.75">
      <c r="A304" s="41" t="s">
        <v>660</v>
      </c>
      <c r="B304" s="38" t="s">
        <v>531</v>
      </c>
      <c r="C304" s="1" t="s">
        <v>661</v>
      </c>
      <c r="D304" s="28"/>
      <c r="E304" s="178">
        <f>E305</f>
        <v>446.23969</v>
      </c>
    </row>
    <row r="305" spans="1:5" ht="12.75">
      <c r="A305" s="138" t="s">
        <v>474</v>
      </c>
      <c r="B305" s="38" t="s">
        <v>531</v>
      </c>
      <c r="C305" s="1" t="s">
        <v>661</v>
      </c>
      <c r="D305" s="28" t="s">
        <v>475</v>
      </c>
      <c r="E305" s="178">
        <f>'Пр.7 Р.П. ЦС. ВР'!E85</f>
        <v>446.23969</v>
      </c>
    </row>
    <row r="306" spans="1:5" s="26" customFormat="1" ht="12.75" hidden="1">
      <c r="A306" s="34" t="s">
        <v>463</v>
      </c>
      <c r="B306" s="38" t="s">
        <v>531</v>
      </c>
      <c r="C306" s="1" t="s">
        <v>428</v>
      </c>
      <c r="D306" s="28"/>
      <c r="E306" s="178">
        <f>E307</f>
        <v>0</v>
      </c>
    </row>
    <row r="307" spans="1:5" s="26" customFormat="1" ht="12.75" hidden="1">
      <c r="A307" s="138" t="s">
        <v>474</v>
      </c>
      <c r="B307" s="38" t="s">
        <v>531</v>
      </c>
      <c r="C307" s="1" t="s">
        <v>428</v>
      </c>
      <c r="D307" s="28" t="s">
        <v>475</v>
      </c>
      <c r="E307" s="178">
        <f>'Пр.7 Р.П. ЦС. ВР'!E86</f>
        <v>0</v>
      </c>
    </row>
    <row r="308" spans="1:5" ht="12.75">
      <c r="A308" s="31" t="s">
        <v>658</v>
      </c>
      <c r="B308" s="38" t="s">
        <v>531</v>
      </c>
      <c r="C308" s="1" t="s">
        <v>672</v>
      </c>
      <c r="D308" s="28"/>
      <c r="E308" s="178">
        <f>E309</f>
        <v>57.60030999999999</v>
      </c>
    </row>
    <row r="309" spans="1:5" ht="12.75">
      <c r="A309" s="138" t="s">
        <v>474</v>
      </c>
      <c r="B309" s="38" t="s">
        <v>531</v>
      </c>
      <c r="C309" s="1" t="s">
        <v>672</v>
      </c>
      <c r="D309" s="28" t="s">
        <v>475</v>
      </c>
      <c r="E309" s="178">
        <f>'Пр.7 Р.П. ЦС. ВР'!E87</f>
        <v>57.60030999999999</v>
      </c>
    </row>
    <row r="310" spans="1:5" ht="12.75" hidden="1">
      <c r="A310" s="31" t="s">
        <v>610</v>
      </c>
      <c r="B310" s="1" t="s">
        <v>613</v>
      </c>
      <c r="C310" s="1"/>
      <c r="D310" s="28"/>
      <c r="E310" s="178">
        <f>E311</f>
        <v>0</v>
      </c>
    </row>
    <row r="311" spans="1:5" ht="12.75" hidden="1">
      <c r="A311" s="34" t="s">
        <v>383</v>
      </c>
      <c r="B311" s="1" t="s">
        <v>613</v>
      </c>
      <c r="C311" s="1" t="s">
        <v>409</v>
      </c>
      <c r="D311" s="28"/>
      <c r="E311" s="178">
        <f>E312</f>
        <v>0</v>
      </c>
    </row>
    <row r="312" spans="1:5" ht="12.75" hidden="1">
      <c r="A312" s="34" t="s">
        <v>365</v>
      </c>
      <c r="B312" s="1" t="s">
        <v>613</v>
      </c>
      <c r="C312" s="1" t="s">
        <v>409</v>
      </c>
      <c r="D312" s="28" t="s">
        <v>364</v>
      </c>
      <c r="E312" s="178">
        <f>'Пр.7 Р.П. ЦС. ВР'!E313</f>
        <v>0</v>
      </c>
    </row>
    <row r="313" spans="1:5" ht="25.5" hidden="1">
      <c r="A313" s="34" t="s">
        <v>646</v>
      </c>
      <c r="B313" s="1" t="s">
        <v>634</v>
      </c>
      <c r="C313" s="1"/>
      <c r="D313" s="28"/>
      <c r="E313" s="178">
        <f>E314</f>
        <v>0</v>
      </c>
    </row>
    <row r="314" spans="1:5" ht="12.75" hidden="1">
      <c r="A314" s="34" t="s">
        <v>383</v>
      </c>
      <c r="B314" s="1" t="s">
        <v>634</v>
      </c>
      <c r="C314" s="1" t="s">
        <v>409</v>
      </c>
      <c r="D314" s="28"/>
      <c r="E314" s="178">
        <f>E315+E316</f>
        <v>0</v>
      </c>
    </row>
    <row r="315" spans="1:5" ht="12.75" hidden="1">
      <c r="A315" s="34" t="s">
        <v>448</v>
      </c>
      <c r="B315" s="1" t="s">
        <v>634</v>
      </c>
      <c r="C315" s="1" t="s">
        <v>409</v>
      </c>
      <c r="D315" s="28" t="s">
        <v>449</v>
      </c>
      <c r="E315" s="178">
        <f>'Пр.7 Р.П. ЦС. ВР'!E224</f>
        <v>0</v>
      </c>
    </row>
    <row r="316" spans="1:5" ht="12.75" hidden="1">
      <c r="A316" s="34" t="s">
        <v>365</v>
      </c>
      <c r="B316" s="1" t="s">
        <v>634</v>
      </c>
      <c r="C316" s="1" t="s">
        <v>409</v>
      </c>
      <c r="D316" s="28" t="s">
        <v>364</v>
      </c>
      <c r="E316" s="178">
        <f>'Пр.7 Р.П. ЦС. ВР'!E315</f>
        <v>0</v>
      </c>
    </row>
    <row r="317" spans="1:5" ht="12.75">
      <c r="A317" s="34" t="s">
        <v>330</v>
      </c>
      <c r="B317" s="1" t="s">
        <v>328</v>
      </c>
      <c r="C317" s="1"/>
      <c r="D317" s="28"/>
      <c r="E317" s="178">
        <f>E318</f>
        <v>1000</v>
      </c>
    </row>
    <row r="318" spans="1:5" s="29" customFormat="1" ht="12.75">
      <c r="A318" s="31" t="s">
        <v>658</v>
      </c>
      <c r="B318" s="1" t="s">
        <v>328</v>
      </c>
      <c r="C318" s="32" t="s">
        <v>672</v>
      </c>
      <c r="D318" s="28"/>
      <c r="E318" s="178">
        <f>E319</f>
        <v>1000</v>
      </c>
    </row>
    <row r="319" spans="1:5" s="29" customFormat="1" ht="12.75">
      <c r="A319" s="121" t="s">
        <v>414</v>
      </c>
      <c r="B319" s="1" t="s">
        <v>328</v>
      </c>
      <c r="C319" s="32" t="s">
        <v>672</v>
      </c>
      <c r="D319" s="28" t="s">
        <v>413</v>
      </c>
      <c r="E319" s="178">
        <f>'Пр.7 Р.П. ЦС. ВР'!E181</f>
        <v>1000</v>
      </c>
    </row>
    <row r="320" spans="1:5" ht="25.5">
      <c r="A320" s="35" t="s">
        <v>410</v>
      </c>
      <c r="B320" s="1" t="s">
        <v>630</v>
      </c>
      <c r="C320" s="1"/>
      <c r="D320" s="28"/>
      <c r="E320" s="178">
        <f>E321+E323</f>
        <v>1258.9</v>
      </c>
    </row>
    <row r="321" spans="1:5" ht="15.75" customHeight="1">
      <c r="A321" s="191" t="s">
        <v>662</v>
      </c>
      <c r="B321" s="1" t="s">
        <v>630</v>
      </c>
      <c r="C321" s="1" t="s">
        <v>666</v>
      </c>
      <c r="D321" s="28"/>
      <c r="E321" s="178">
        <f>E322</f>
        <v>558.9</v>
      </c>
    </row>
    <row r="322" spans="1:5" ht="12.75">
      <c r="A322" s="48" t="s">
        <v>363</v>
      </c>
      <c r="B322" s="1" t="s">
        <v>630</v>
      </c>
      <c r="C322" s="1" t="s">
        <v>666</v>
      </c>
      <c r="D322" s="28" t="s">
        <v>362</v>
      </c>
      <c r="E322" s="178">
        <f>'Пр.7 Р.П. ЦС. ВР'!E257</f>
        <v>558.9</v>
      </c>
    </row>
    <row r="323" spans="1:5" ht="25.5">
      <c r="A323" s="35" t="s">
        <v>410</v>
      </c>
      <c r="B323" s="1" t="s">
        <v>630</v>
      </c>
      <c r="C323" s="1" t="s">
        <v>669</v>
      </c>
      <c r="D323" s="28"/>
      <c r="E323" s="178">
        <f>E324</f>
        <v>700</v>
      </c>
    </row>
    <row r="324" spans="1:5" ht="12.75">
      <c r="A324" s="48" t="s">
        <v>363</v>
      </c>
      <c r="B324" s="1" t="s">
        <v>630</v>
      </c>
      <c r="C324" s="1" t="s">
        <v>669</v>
      </c>
      <c r="D324" s="28" t="s">
        <v>362</v>
      </c>
      <c r="E324" s="178">
        <f>'Пр.7 Р.П. ЦС. ВР'!E258</f>
        <v>700</v>
      </c>
    </row>
    <row r="325" spans="1:5" ht="12.75" hidden="1">
      <c r="A325" s="48" t="s">
        <v>629</v>
      </c>
      <c r="B325" s="1" t="s">
        <v>628</v>
      </c>
      <c r="C325" s="1"/>
      <c r="D325" s="28"/>
      <c r="E325" s="178">
        <f>E326</f>
        <v>0</v>
      </c>
    </row>
    <row r="326" spans="1:5" ht="12.75" hidden="1">
      <c r="A326" s="34" t="s">
        <v>383</v>
      </c>
      <c r="B326" s="1" t="s">
        <v>628</v>
      </c>
      <c r="C326" s="1" t="s">
        <v>409</v>
      </c>
      <c r="D326" s="28"/>
      <c r="E326" s="178">
        <f>E327</f>
        <v>0</v>
      </c>
    </row>
    <row r="327" spans="1:5" ht="12.75" hidden="1">
      <c r="A327" s="48" t="s">
        <v>363</v>
      </c>
      <c r="B327" s="1" t="s">
        <v>628</v>
      </c>
      <c r="C327" s="1" t="s">
        <v>409</v>
      </c>
      <c r="D327" s="28" t="s">
        <v>362</v>
      </c>
      <c r="E327" s="178">
        <f>'Пр.7 Р.П. ЦС. ВР'!E260</f>
        <v>0</v>
      </c>
    </row>
    <row r="328" spans="1:5" ht="12.75">
      <c r="A328" s="173" t="s">
        <v>331</v>
      </c>
      <c r="B328" s="40" t="s">
        <v>636</v>
      </c>
      <c r="C328" s="69"/>
      <c r="D328" s="28"/>
      <c r="E328" s="178">
        <f>E329</f>
        <v>270.672</v>
      </c>
    </row>
    <row r="329" spans="1:5" ht="12.75">
      <c r="A329" s="173" t="s">
        <v>331</v>
      </c>
      <c r="B329" s="40" t="s">
        <v>636</v>
      </c>
      <c r="C329" s="69" t="s">
        <v>409</v>
      </c>
      <c r="D329" s="28"/>
      <c r="E329" s="178">
        <f>E330</f>
        <v>270.672</v>
      </c>
    </row>
    <row r="330" spans="1:5" ht="12.75">
      <c r="A330" s="34" t="s">
        <v>414</v>
      </c>
      <c r="B330" s="40" t="s">
        <v>636</v>
      </c>
      <c r="C330" s="69" t="s">
        <v>409</v>
      </c>
      <c r="D330" s="28" t="s">
        <v>413</v>
      </c>
      <c r="E330" s="178">
        <f>'Пр.7 Р.П. ЦС. ВР'!E183</f>
        <v>270.672</v>
      </c>
    </row>
    <row r="331" spans="1:5" ht="12.75" hidden="1">
      <c r="A331" s="34" t="s">
        <v>608</v>
      </c>
      <c r="B331" s="38" t="s">
        <v>607</v>
      </c>
      <c r="C331" s="1"/>
      <c r="D331" s="28"/>
      <c r="E331" s="178">
        <f>E332</f>
        <v>0</v>
      </c>
    </row>
    <row r="332" spans="1:5" ht="12.75" hidden="1">
      <c r="A332" s="34" t="s">
        <v>383</v>
      </c>
      <c r="B332" s="38" t="s">
        <v>607</v>
      </c>
      <c r="C332" s="28" t="s">
        <v>409</v>
      </c>
      <c r="D332" s="28"/>
      <c r="E332" s="178">
        <f>E333</f>
        <v>0</v>
      </c>
    </row>
    <row r="333" spans="1:5" ht="12.75" hidden="1">
      <c r="A333" s="139" t="s">
        <v>389</v>
      </c>
      <c r="B333" s="38" t="s">
        <v>607</v>
      </c>
      <c r="C333" s="28" t="s">
        <v>409</v>
      </c>
      <c r="D333" s="28" t="s">
        <v>387</v>
      </c>
      <c r="E333" s="178">
        <f>'Пр.7 Р.П. ЦС. ВР'!E71</f>
        <v>0</v>
      </c>
    </row>
    <row r="334" spans="1:5" ht="12.75">
      <c r="A334" s="31" t="s">
        <v>603</v>
      </c>
      <c r="B334" s="1" t="s">
        <v>602</v>
      </c>
      <c r="C334" s="1"/>
      <c r="D334" s="28"/>
      <c r="E334" s="178">
        <f>E335</f>
        <v>600</v>
      </c>
    </row>
    <row r="335" spans="1:5" ht="14.25" customHeight="1">
      <c r="A335" s="3" t="s">
        <v>668</v>
      </c>
      <c r="B335" s="1" t="s">
        <v>602</v>
      </c>
      <c r="C335" s="1" t="s">
        <v>669</v>
      </c>
      <c r="D335" s="28"/>
      <c r="E335" s="178">
        <f>E336</f>
        <v>600</v>
      </c>
    </row>
    <row r="336" spans="1:5" ht="12.75">
      <c r="A336" s="48" t="s">
        <v>363</v>
      </c>
      <c r="B336" s="1" t="s">
        <v>602</v>
      </c>
      <c r="C336" s="1" t="s">
        <v>669</v>
      </c>
      <c r="D336" s="28" t="s">
        <v>362</v>
      </c>
      <c r="E336" s="178">
        <f>'Пр.7 Р.П. ЦС. ВР'!E262</f>
        <v>600</v>
      </c>
    </row>
    <row r="337" spans="1:5" ht="12.75">
      <c r="A337" s="34" t="s">
        <v>605</v>
      </c>
      <c r="B337" s="45" t="s">
        <v>604</v>
      </c>
      <c r="C337" s="1"/>
      <c r="D337" s="28"/>
      <c r="E337" s="178">
        <f>E338</f>
        <v>464.095</v>
      </c>
    </row>
    <row r="338" spans="1:5" ht="15" customHeight="1">
      <c r="A338" s="31" t="s">
        <v>659</v>
      </c>
      <c r="B338" s="45" t="s">
        <v>604</v>
      </c>
      <c r="C338" s="1" t="s">
        <v>672</v>
      </c>
      <c r="D338" s="28"/>
      <c r="E338" s="178">
        <f>E339</f>
        <v>464.095</v>
      </c>
    </row>
    <row r="339" spans="1:5" ht="12.75">
      <c r="A339" s="54" t="s">
        <v>446</v>
      </c>
      <c r="B339" s="45" t="s">
        <v>604</v>
      </c>
      <c r="C339" s="46">
        <v>240</v>
      </c>
      <c r="D339" s="28" t="s">
        <v>447</v>
      </c>
      <c r="E339" s="178">
        <f>'Пр.7 Р.П. ЦС. ВР'!E128</f>
        <v>464.095</v>
      </c>
    </row>
    <row r="340" spans="1:5" ht="12.75">
      <c r="A340" s="34" t="s">
        <v>317</v>
      </c>
      <c r="B340" s="1" t="s">
        <v>314</v>
      </c>
      <c r="C340" s="46"/>
      <c r="D340" s="28"/>
      <c r="E340" s="178">
        <f>E341</f>
        <v>16202.932</v>
      </c>
    </row>
    <row r="341" spans="1:5" ht="15.75" customHeight="1">
      <c r="A341" s="31" t="s">
        <v>659</v>
      </c>
      <c r="B341" s="1" t="s">
        <v>314</v>
      </c>
      <c r="C341" s="46">
        <v>240</v>
      </c>
      <c r="D341" s="28"/>
      <c r="E341" s="178">
        <f>E343+E342</f>
        <v>16202.932</v>
      </c>
    </row>
    <row r="342" spans="1:5" ht="15.75" customHeight="1">
      <c r="A342" s="54" t="s">
        <v>329</v>
      </c>
      <c r="B342" s="1" t="s">
        <v>314</v>
      </c>
      <c r="C342" s="1" t="s">
        <v>672</v>
      </c>
      <c r="D342" s="28" t="s">
        <v>447</v>
      </c>
      <c r="E342" s="178">
        <f>'Пр.7 Р.П. ЦС. ВР'!E130</f>
        <v>10000</v>
      </c>
    </row>
    <row r="343" spans="1:5" ht="12.75">
      <c r="A343" s="34" t="s">
        <v>414</v>
      </c>
      <c r="B343" s="1" t="s">
        <v>314</v>
      </c>
      <c r="C343" s="46">
        <v>240</v>
      </c>
      <c r="D343" s="28" t="s">
        <v>413</v>
      </c>
      <c r="E343" s="178">
        <f>'Пр.7 Р.П. ЦС. ВР'!E185</f>
        <v>6202.932</v>
      </c>
    </row>
    <row r="344" spans="1:5" ht="12.75">
      <c r="A344" s="527" t="s">
        <v>361</v>
      </c>
      <c r="B344" s="528"/>
      <c r="C344" s="528"/>
      <c r="D344" s="529"/>
      <c r="E344" s="183">
        <f>E12+E50+E71+E95+E130+E154+E175+E180+E198+E219+E185+E190</f>
        <v>133606.59294000003</v>
      </c>
    </row>
    <row r="345" ht="12.75">
      <c r="E345" s="184"/>
    </row>
    <row r="346" ht="12.75">
      <c r="E346" s="184"/>
    </row>
    <row r="349" ht="12.75">
      <c r="E349" s="184"/>
    </row>
    <row r="355" spans="1:5" s="169" customFormat="1" ht="12.75">
      <c r="A355" s="116"/>
      <c r="B355" s="166"/>
      <c r="C355" s="167"/>
      <c r="D355" s="168"/>
      <c r="E355" s="186"/>
    </row>
  </sheetData>
  <sheetProtection/>
  <mergeCells count="4">
    <mergeCell ref="A8:E8"/>
    <mergeCell ref="A344:D344"/>
    <mergeCell ref="B3:E3"/>
    <mergeCell ref="D4:E4"/>
  </mergeCells>
  <printOptions/>
  <pageMargins left="0.5118110236220472" right="0" top="0" bottom="0" header="0" footer="0"/>
  <pageSetup fitToHeight="5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4"/>
  <sheetViews>
    <sheetView view="pageBreakPreview" zoomScale="83" zoomScaleNormal="85" zoomScaleSheetLayoutView="83" zoomScalePageLayoutView="75" workbookViewId="0" topLeftCell="A195">
      <selection activeCell="A197" sqref="A197"/>
    </sheetView>
  </sheetViews>
  <sheetFormatPr defaultColWidth="9.140625" defaultRowHeight="15"/>
  <cols>
    <col min="1" max="1" width="68.421875" style="61" customWidth="1"/>
    <col min="2" max="2" width="7.421875" style="19" customWidth="1"/>
    <col min="3" max="3" width="12.140625" style="19" customWidth="1"/>
    <col min="4" max="4" width="8.57421875" style="19" customWidth="1"/>
    <col min="5" max="5" width="15.8515625" style="212" customWidth="1"/>
    <col min="6" max="6" width="4.421875" style="18" hidden="1" customWidth="1"/>
    <col min="7" max="7" width="13.57421875" style="146" hidden="1" customWidth="1"/>
    <col min="8" max="8" width="19.57421875" style="18" hidden="1" customWidth="1"/>
    <col min="9" max="14" width="8.8515625" style="18" hidden="1" customWidth="1"/>
    <col min="15" max="15" width="4.8515625" style="18" hidden="1" customWidth="1"/>
    <col min="16" max="16" width="0.85546875" style="18" hidden="1" customWidth="1"/>
    <col min="17" max="17" width="17.8515625" style="18" hidden="1" customWidth="1"/>
    <col min="18" max="18" width="15.00390625" style="477" hidden="1" customWidth="1"/>
    <col min="19" max="19" width="0.13671875" style="18" hidden="1" customWidth="1"/>
    <col min="20" max="16384" width="8.8515625" style="18" customWidth="1"/>
  </cols>
  <sheetData>
    <row r="1" ht="12.75">
      <c r="E1" s="209" t="s">
        <v>405</v>
      </c>
    </row>
    <row r="2" ht="12.75">
      <c r="E2" s="209" t="s">
        <v>404</v>
      </c>
    </row>
    <row r="3" ht="12.75">
      <c r="E3" s="210" t="s">
        <v>471</v>
      </c>
    </row>
    <row r="4" ht="12.75">
      <c r="E4" s="210" t="s">
        <v>343</v>
      </c>
    </row>
    <row r="5" ht="12.75">
      <c r="E5" s="209" t="s">
        <v>568</v>
      </c>
    </row>
    <row r="6" ht="12.75">
      <c r="E6" s="211"/>
    </row>
    <row r="7" spans="1:18" s="114" customFormat="1" ht="47.25" customHeight="1">
      <c r="A7" s="497" t="s">
        <v>655</v>
      </c>
      <c r="B7" s="497"/>
      <c r="C7" s="497"/>
      <c r="D7" s="497"/>
      <c r="E7" s="497"/>
      <c r="G7" s="147"/>
      <c r="R7" s="478"/>
    </row>
    <row r="8" ht="9" customHeight="1"/>
    <row r="9" spans="1:18" s="22" customFormat="1" ht="38.25">
      <c r="A9" s="20" t="s">
        <v>403</v>
      </c>
      <c r="B9" s="20" t="s">
        <v>400</v>
      </c>
      <c r="C9" s="21" t="s">
        <v>402</v>
      </c>
      <c r="D9" s="21" t="s">
        <v>401</v>
      </c>
      <c r="E9" s="213" t="s">
        <v>399</v>
      </c>
      <c r="G9" s="148"/>
      <c r="R9" s="479"/>
    </row>
    <row r="10" spans="1:18" s="19" customFormat="1" ht="12.75">
      <c r="A10" s="23"/>
      <c r="B10" s="20"/>
      <c r="C10" s="21"/>
      <c r="D10" s="21"/>
      <c r="E10" s="213"/>
      <c r="G10" s="149"/>
      <c r="R10" s="479"/>
    </row>
    <row r="11" spans="1:18" s="104" customFormat="1" ht="15">
      <c r="A11" s="91" t="s">
        <v>431</v>
      </c>
      <c r="B11" s="93" t="s">
        <v>430</v>
      </c>
      <c r="C11" s="92"/>
      <c r="D11" s="92"/>
      <c r="E11" s="214">
        <f>E12+E17+E39+E49+E54+E44</f>
        <v>23359.38017</v>
      </c>
      <c r="G11" s="150"/>
      <c r="R11" s="480"/>
    </row>
    <row r="12" spans="1:18" s="104" customFormat="1" ht="42.75">
      <c r="A12" s="97" t="s">
        <v>391</v>
      </c>
      <c r="B12" s="96" t="s">
        <v>390</v>
      </c>
      <c r="C12" s="112"/>
      <c r="D12" s="112"/>
      <c r="E12" s="215">
        <f>E13</f>
        <v>78.73393</v>
      </c>
      <c r="G12" s="150"/>
      <c r="R12" s="480"/>
    </row>
    <row r="13" spans="1:18" s="29" customFormat="1" ht="25.5">
      <c r="A13" s="23" t="s">
        <v>503</v>
      </c>
      <c r="B13" s="43" t="s">
        <v>390</v>
      </c>
      <c r="C13" s="42" t="s">
        <v>398</v>
      </c>
      <c r="D13" s="42"/>
      <c r="E13" s="216">
        <f>E14</f>
        <v>78.73393</v>
      </c>
      <c r="G13" s="151"/>
      <c r="R13" s="477"/>
    </row>
    <row r="14" spans="1:18" s="29" customFormat="1" ht="12.75">
      <c r="A14" s="25" t="s">
        <v>393</v>
      </c>
      <c r="B14" s="43" t="s">
        <v>390</v>
      </c>
      <c r="C14" s="21" t="s">
        <v>392</v>
      </c>
      <c r="D14" s="21"/>
      <c r="E14" s="213">
        <f>E15</f>
        <v>78.73393</v>
      </c>
      <c r="G14" s="151"/>
      <c r="R14" s="477"/>
    </row>
    <row r="15" spans="1:5" ht="25.5">
      <c r="A15" s="41" t="s">
        <v>375</v>
      </c>
      <c r="B15" s="39" t="s">
        <v>390</v>
      </c>
      <c r="C15" s="38" t="s">
        <v>385</v>
      </c>
      <c r="D15" s="38"/>
      <c r="E15" s="217">
        <f>E16</f>
        <v>78.73393</v>
      </c>
    </row>
    <row r="16" spans="1:18" ht="28.5" customHeight="1">
      <c r="A16" s="31" t="s">
        <v>659</v>
      </c>
      <c r="B16" s="39" t="s">
        <v>390</v>
      </c>
      <c r="C16" s="38" t="s">
        <v>385</v>
      </c>
      <c r="D16" s="38">
        <v>240</v>
      </c>
      <c r="E16" s="217">
        <f>100-21.26607</f>
        <v>78.73393</v>
      </c>
      <c r="R16" s="477">
        <v>-21.26607</v>
      </c>
    </row>
    <row r="17" spans="1:19" s="113" customFormat="1" ht="57">
      <c r="A17" s="91" t="s">
        <v>382</v>
      </c>
      <c r="B17" s="93" t="s">
        <v>381</v>
      </c>
      <c r="C17" s="92"/>
      <c r="D17" s="92"/>
      <c r="E17" s="214">
        <f>E18+E26</f>
        <v>11794.90624</v>
      </c>
      <c r="G17" s="152"/>
      <c r="R17" s="481"/>
      <c r="S17" s="152"/>
    </row>
    <row r="18" spans="1:18" s="29" customFormat="1" ht="25.5" hidden="1">
      <c r="A18" s="23" t="s">
        <v>477</v>
      </c>
      <c r="B18" s="20" t="s">
        <v>381</v>
      </c>
      <c r="C18" s="21" t="s">
        <v>347</v>
      </c>
      <c r="D18" s="21"/>
      <c r="E18" s="213">
        <f>E19</f>
        <v>0</v>
      </c>
      <c r="G18" s="151"/>
      <c r="R18" s="477"/>
    </row>
    <row r="19" spans="1:18" s="26" customFormat="1" ht="51.75" hidden="1">
      <c r="A19" s="25" t="s">
        <v>478</v>
      </c>
      <c r="B19" s="20" t="s">
        <v>381</v>
      </c>
      <c r="C19" s="21" t="s">
        <v>354</v>
      </c>
      <c r="D19" s="21"/>
      <c r="E19" s="213">
        <f>E20+E23</f>
        <v>0</v>
      </c>
      <c r="G19" s="153"/>
      <c r="O19" s="65"/>
      <c r="R19" s="482"/>
    </row>
    <row r="20" spans="1:19" s="29" customFormat="1" ht="81.75" customHeight="1" hidden="1">
      <c r="A20" s="31" t="s">
        <v>479</v>
      </c>
      <c r="B20" s="28" t="s">
        <v>381</v>
      </c>
      <c r="C20" s="1" t="s">
        <v>480</v>
      </c>
      <c r="D20" s="1"/>
      <c r="E20" s="218">
        <f>E21+E22</f>
        <v>0</v>
      </c>
      <c r="G20" s="151"/>
      <c r="R20" s="477"/>
      <c r="S20" s="490"/>
    </row>
    <row r="21" spans="1:19" s="29" customFormat="1" ht="18.75" customHeight="1" hidden="1">
      <c r="A21" s="41" t="s">
        <v>660</v>
      </c>
      <c r="B21" s="28" t="s">
        <v>381</v>
      </c>
      <c r="C21" s="1" t="s">
        <v>480</v>
      </c>
      <c r="D21" s="1" t="s">
        <v>661</v>
      </c>
      <c r="E21" s="218"/>
      <c r="G21" s="151"/>
      <c r="R21" s="477"/>
      <c r="S21" s="490"/>
    </row>
    <row r="22" spans="1:18" s="29" customFormat="1" ht="28.5" customHeight="1" hidden="1">
      <c r="A22" s="31" t="s">
        <v>659</v>
      </c>
      <c r="B22" s="28" t="s">
        <v>381</v>
      </c>
      <c r="C22" s="1" t="s">
        <v>480</v>
      </c>
      <c r="D22" s="38">
        <v>240</v>
      </c>
      <c r="E22" s="218"/>
      <c r="G22" s="151"/>
      <c r="R22" s="477"/>
    </row>
    <row r="23" spans="1:18" s="29" customFormat="1" ht="78.75" customHeight="1" hidden="1">
      <c r="A23" s="31" t="s">
        <v>482</v>
      </c>
      <c r="B23" s="28" t="s">
        <v>381</v>
      </c>
      <c r="C23" s="1" t="s">
        <v>481</v>
      </c>
      <c r="D23" s="1"/>
      <c r="E23" s="218">
        <f>E24+E25</f>
        <v>0</v>
      </c>
      <c r="G23" s="151"/>
      <c r="R23" s="477"/>
    </row>
    <row r="24" spans="1:18" s="29" customFormat="1" ht="12.75" hidden="1">
      <c r="A24" s="41" t="s">
        <v>660</v>
      </c>
      <c r="B24" s="28" t="s">
        <v>381</v>
      </c>
      <c r="C24" s="1" t="s">
        <v>481</v>
      </c>
      <c r="D24" s="1" t="s">
        <v>661</v>
      </c>
      <c r="E24" s="218"/>
      <c r="G24" s="151"/>
      <c r="R24" s="477"/>
    </row>
    <row r="25" spans="1:18" s="29" customFormat="1" ht="28.5" customHeight="1" hidden="1">
      <c r="A25" s="31" t="s">
        <v>659</v>
      </c>
      <c r="B25" s="28" t="s">
        <v>381</v>
      </c>
      <c r="C25" s="1" t="s">
        <v>481</v>
      </c>
      <c r="D25" s="38">
        <v>240</v>
      </c>
      <c r="E25" s="218"/>
      <c r="G25" s="151"/>
      <c r="R25" s="477"/>
    </row>
    <row r="26" spans="1:5" ht="25.5">
      <c r="A26" s="23" t="s">
        <v>503</v>
      </c>
      <c r="B26" s="20" t="s">
        <v>381</v>
      </c>
      <c r="C26" s="42" t="s">
        <v>398</v>
      </c>
      <c r="D26" s="42"/>
      <c r="E26" s="216">
        <f>E27+E30</f>
        <v>11794.90624</v>
      </c>
    </row>
    <row r="27" spans="1:5" ht="26.25" customHeight="1">
      <c r="A27" s="25" t="s">
        <v>397</v>
      </c>
      <c r="B27" s="20" t="s">
        <v>381</v>
      </c>
      <c r="C27" s="21" t="s">
        <v>395</v>
      </c>
      <c r="D27" s="21"/>
      <c r="E27" s="213">
        <f>E28</f>
        <v>1454.91338</v>
      </c>
    </row>
    <row r="28" spans="1:5" ht="39" customHeight="1">
      <c r="A28" s="34" t="s">
        <v>373</v>
      </c>
      <c r="B28" s="28" t="s">
        <v>381</v>
      </c>
      <c r="C28" s="38" t="s">
        <v>394</v>
      </c>
      <c r="D28" s="38"/>
      <c r="E28" s="217">
        <f>E29</f>
        <v>1454.91338</v>
      </c>
    </row>
    <row r="29" spans="1:18" ht="25.5">
      <c r="A29" s="41" t="s">
        <v>660</v>
      </c>
      <c r="B29" s="28" t="s">
        <v>381</v>
      </c>
      <c r="C29" s="38" t="s">
        <v>394</v>
      </c>
      <c r="D29" s="38">
        <v>120</v>
      </c>
      <c r="E29" s="217">
        <f>1260+370+370-200-345.08662</f>
        <v>1454.91338</v>
      </c>
      <c r="R29" s="477">
        <v>-345.08662</v>
      </c>
    </row>
    <row r="30" spans="1:5" ht="12.75">
      <c r="A30" s="25" t="s">
        <v>393</v>
      </c>
      <c r="B30" s="20" t="s">
        <v>381</v>
      </c>
      <c r="C30" s="21" t="s">
        <v>392</v>
      </c>
      <c r="D30" s="21"/>
      <c r="E30" s="213">
        <f>E31+E33</f>
        <v>10339.99286</v>
      </c>
    </row>
    <row r="31" spans="1:19" ht="38.25">
      <c r="A31" s="34" t="s">
        <v>374</v>
      </c>
      <c r="B31" s="28" t="s">
        <v>381</v>
      </c>
      <c r="C31" s="38" t="s">
        <v>388</v>
      </c>
      <c r="D31" s="38"/>
      <c r="E31" s="217">
        <f>E32</f>
        <v>7011.70649</v>
      </c>
      <c r="S31" s="491"/>
    </row>
    <row r="32" spans="1:19" ht="25.5">
      <c r="A32" s="41" t="s">
        <v>660</v>
      </c>
      <c r="B32" s="28" t="s">
        <v>381</v>
      </c>
      <c r="C32" s="38" t="s">
        <v>388</v>
      </c>
      <c r="D32" s="38">
        <v>120</v>
      </c>
      <c r="E32" s="217">
        <v>7011.70649</v>
      </c>
      <c r="O32" s="115"/>
      <c r="R32" s="477">
        <v>5880.29</v>
      </c>
      <c r="S32" s="492"/>
    </row>
    <row r="33" spans="1:19" ht="26.25" customHeight="1">
      <c r="A33" s="41" t="s">
        <v>375</v>
      </c>
      <c r="B33" s="28" t="s">
        <v>381</v>
      </c>
      <c r="C33" s="38" t="s">
        <v>385</v>
      </c>
      <c r="D33" s="38"/>
      <c r="E33" s="217">
        <f>E34+E37+E38+E35+E36</f>
        <v>3328.2863700000003</v>
      </c>
      <c r="O33" s="176"/>
      <c r="S33" s="190"/>
    </row>
    <row r="34" spans="1:5" ht="12.75" hidden="1">
      <c r="A34" s="41" t="s">
        <v>660</v>
      </c>
      <c r="B34" s="28" t="s">
        <v>381</v>
      </c>
      <c r="C34" s="38" t="s">
        <v>385</v>
      </c>
      <c r="D34" s="38">
        <v>120</v>
      </c>
      <c r="E34" s="217"/>
    </row>
    <row r="35" spans="1:6" ht="25.5" hidden="1">
      <c r="A35" s="35" t="s">
        <v>384</v>
      </c>
      <c r="B35" s="28" t="s">
        <v>381</v>
      </c>
      <c r="C35" s="38" t="s">
        <v>385</v>
      </c>
      <c r="D35" s="38">
        <v>242</v>
      </c>
      <c r="E35" s="217">
        <v>0</v>
      </c>
      <c r="F35" s="115"/>
    </row>
    <row r="36" spans="1:15" ht="30" customHeight="1">
      <c r="A36" s="31" t="s">
        <v>659</v>
      </c>
      <c r="B36" s="28" t="s">
        <v>381</v>
      </c>
      <c r="C36" s="38" t="s">
        <v>385</v>
      </c>
      <c r="D36" s="38">
        <v>120</v>
      </c>
      <c r="E36" s="217">
        <v>2.8</v>
      </c>
      <c r="O36" s="177"/>
    </row>
    <row r="37" spans="1:15" ht="30" customHeight="1">
      <c r="A37" s="31" t="s">
        <v>659</v>
      </c>
      <c r="B37" s="28" t="s">
        <v>381</v>
      </c>
      <c r="C37" s="38" t="s">
        <v>385</v>
      </c>
      <c r="D37" s="38">
        <v>240</v>
      </c>
      <c r="E37" s="217">
        <f>224.67254+6.437+557.82779+2457.92356+1.7+20.43+42.7648</f>
        <v>3311.75569</v>
      </c>
      <c r="O37" s="177"/>
    </row>
    <row r="38" spans="1:18" ht="15.75" customHeight="1">
      <c r="A38" s="191" t="s">
        <v>663</v>
      </c>
      <c r="B38" s="28" t="s">
        <v>381</v>
      </c>
      <c r="C38" s="38" t="s">
        <v>385</v>
      </c>
      <c r="D38" s="38">
        <v>850</v>
      </c>
      <c r="E38" s="217">
        <f>70-50-6.26932</f>
        <v>13.73068</v>
      </c>
      <c r="R38" s="477">
        <v>-6.26932</v>
      </c>
    </row>
    <row r="39" spans="1:18" s="108" customFormat="1" ht="18.75" customHeight="1" hidden="1">
      <c r="A39" s="97" t="s">
        <v>483</v>
      </c>
      <c r="B39" s="94" t="s">
        <v>476</v>
      </c>
      <c r="C39" s="109"/>
      <c r="D39" s="109"/>
      <c r="E39" s="214">
        <f>E40</f>
        <v>0</v>
      </c>
      <c r="G39" s="154"/>
      <c r="O39" s="187"/>
      <c r="R39" s="483"/>
    </row>
    <row r="40" spans="1:18" s="66" customFormat="1" ht="12.75" hidden="1">
      <c r="A40" s="23" t="s">
        <v>459</v>
      </c>
      <c r="B40" s="68" t="s">
        <v>476</v>
      </c>
      <c r="C40" s="42" t="s">
        <v>345</v>
      </c>
      <c r="D40" s="42"/>
      <c r="E40" s="216">
        <f>E41</f>
        <v>0</v>
      </c>
      <c r="G40" s="155"/>
      <c r="O40" s="29"/>
      <c r="R40" s="484"/>
    </row>
    <row r="41" spans="1:18" s="66" customFormat="1" ht="12.75" hidden="1">
      <c r="A41" s="23" t="s">
        <v>503</v>
      </c>
      <c r="B41" s="68" t="s">
        <v>476</v>
      </c>
      <c r="C41" s="21" t="s">
        <v>484</v>
      </c>
      <c r="D41" s="21"/>
      <c r="E41" s="213">
        <f>E42</f>
        <v>0</v>
      </c>
      <c r="G41" s="155"/>
      <c r="O41" s="29"/>
      <c r="R41" s="484"/>
    </row>
    <row r="42" spans="1:18" s="29" customFormat="1" ht="25.5" hidden="1">
      <c r="A42" s="41" t="s">
        <v>375</v>
      </c>
      <c r="B42" s="69" t="s">
        <v>476</v>
      </c>
      <c r="C42" s="38" t="s">
        <v>502</v>
      </c>
      <c r="D42" s="38"/>
      <c r="E42" s="217">
        <f>E43</f>
        <v>0</v>
      </c>
      <c r="G42" s="151"/>
      <c r="R42" s="477"/>
    </row>
    <row r="43" spans="1:18" s="29" customFormat="1" ht="25.5" hidden="1">
      <c r="A43" s="41" t="s">
        <v>383</v>
      </c>
      <c r="B43" s="69" t="s">
        <v>476</v>
      </c>
      <c r="C43" s="38" t="s">
        <v>502</v>
      </c>
      <c r="D43" s="38">
        <v>244</v>
      </c>
      <c r="E43" s="217"/>
      <c r="G43" s="151"/>
      <c r="R43" s="477"/>
    </row>
    <row r="44" spans="1:18" s="108" customFormat="1" ht="30.75" customHeight="1">
      <c r="A44" s="197" t="s">
        <v>682</v>
      </c>
      <c r="B44" s="93" t="s">
        <v>681</v>
      </c>
      <c r="C44" s="98"/>
      <c r="D44" s="101"/>
      <c r="E44" s="219">
        <f>E45</f>
        <v>50.5</v>
      </c>
      <c r="G44" s="154"/>
      <c r="O44" s="187"/>
      <c r="R44" s="483"/>
    </row>
    <row r="45" spans="1:18" s="26" customFormat="1" ht="12.75">
      <c r="A45" s="23" t="s">
        <v>459</v>
      </c>
      <c r="B45" s="20" t="s">
        <v>681</v>
      </c>
      <c r="C45" s="63" t="s">
        <v>398</v>
      </c>
      <c r="D45" s="63"/>
      <c r="E45" s="213">
        <f>E46</f>
        <v>50.5</v>
      </c>
      <c r="G45" s="153"/>
      <c r="O45" s="65"/>
      <c r="R45" s="482"/>
    </row>
    <row r="46" spans="1:18" s="26" customFormat="1" ht="12.75">
      <c r="A46" s="25" t="s">
        <v>426</v>
      </c>
      <c r="B46" s="20" t="s">
        <v>681</v>
      </c>
      <c r="C46" s="64" t="s">
        <v>392</v>
      </c>
      <c r="D46" s="64"/>
      <c r="E46" s="213">
        <f>E47</f>
        <v>50.5</v>
      </c>
      <c r="G46" s="153"/>
      <c r="O46" s="65"/>
      <c r="R46" s="482"/>
    </row>
    <row r="47" spans="1:18" s="29" customFormat="1" ht="25.5">
      <c r="A47" s="34" t="s">
        <v>683</v>
      </c>
      <c r="B47" s="28" t="s">
        <v>681</v>
      </c>
      <c r="C47" s="38" t="s">
        <v>680</v>
      </c>
      <c r="D47" s="38"/>
      <c r="E47" s="217">
        <f>E48</f>
        <v>50.5</v>
      </c>
      <c r="G47" s="151"/>
      <c r="R47" s="477"/>
    </row>
    <row r="48" spans="1:18" s="29" customFormat="1" ht="15" customHeight="1">
      <c r="A48" s="191" t="s">
        <v>684</v>
      </c>
      <c r="B48" s="28" t="s">
        <v>681</v>
      </c>
      <c r="C48" s="38" t="s">
        <v>680</v>
      </c>
      <c r="D48" s="38">
        <v>540</v>
      </c>
      <c r="E48" s="217">
        <v>50.5</v>
      </c>
      <c r="G48" s="151"/>
      <c r="R48" s="477"/>
    </row>
    <row r="49" spans="1:18" s="108" customFormat="1" ht="15">
      <c r="A49" s="110" t="s">
        <v>466</v>
      </c>
      <c r="B49" s="93" t="s">
        <v>425</v>
      </c>
      <c r="C49" s="98"/>
      <c r="D49" s="101"/>
      <c r="E49" s="219">
        <f>E50</f>
        <v>400</v>
      </c>
      <c r="G49" s="154"/>
      <c r="O49" s="187"/>
      <c r="R49" s="483"/>
    </row>
    <row r="50" spans="1:18" s="26" customFormat="1" ht="12.75">
      <c r="A50" s="23" t="s">
        <v>459</v>
      </c>
      <c r="B50" s="20" t="s">
        <v>425</v>
      </c>
      <c r="C50" s="63" t="s">
        <v>345</v>
      </c>
      <c r="D50" s="63"/>
      <c r="E50" s="213">
        <f>E51</f>
        <v>400</v>
      </c>
      <c r="G50" s="153"/>
      <c r="O50" s="65"/>
      <c r="R50" s="482"/>
    </row>
    <row r="51" spans="1:18" s="26" customFormat="1" ht="12.75">
      <c r="A51" s="25" t="s">
        <v>426</v>
      </c>
      <c r="B51" s="20" t="s">
        <v>425</v>
      </c>
      <c r="C51" s="64" t="s">
        <v>422</v>
      </c>
      <c r="D51" s="64"/>
      <c r="E51" s="213">
        <f>E52</f>
        <v>400</v>
      </c>
      <c r="G51" s="153"/>
      <c r="O51" s="65"/>
      <c r="R51" s="482"/>
    </row>
    <row r="52" spans="1:18" s="29" customFormat="1" ht="38.25">
      <c r="A52" s="34" t="s">
        <v>504</v>
      </c>
      <c r="B52" s="28" t="s">
        <v>425</v>
      </c>
      <c r="C52" s="38" t="s">
        <v>424</v>
      </c>
      <c r="D52" s="38"/>
      <c r="E52" s="217">
        <f>E53</f>
        <v>400</v>
      </c>
      <c r="G52" s="151"/>
      <c r="R52" s="477"/>
    </row>
    <row r="53" spans="1:18" s="29" customFormat="1" ht="12.75">
      <c r="A53" s="34" t="s">
        <v>461</v>
      </c>
      <c r="B53" s="28" t="s">
        <v>425</v>
      </c>
      <c r="C53" s="38" t="s">
        <v>424</v>
      </c>
      <c r="D53" s="38">
        <v>870</v>
      </c>
      <c r="E53" s="217">
        <v>400</v>
      </c>
      <c r="G53" s="151"/>
      <c r="R53" s="477"/>
    </row>
    <row r="54" spans="1:18" s="113" customFormat="1" ht="15">
      <c r="A54" s="91" t="s">
        <v>389</v>
      </c>
      <c r="B54" s="93" t="s">
        <v>387</v>
      </c>
      <c r="C54" s="92"/>
      <c r="D54" s="92"/>
      <c r="E54" s="214">
        <f>E55+E72</f>
        <v>11035.24</v>
      </c>
      <c r="G54" s="152"/>
      <c r="R54" s="481"/>
    </row>
    <row r="55" spans="1:18" s="62" customFormat="1" ht="12.75">
      <c r="A55" s="23" t="s">
        <v>459</v>
      </c>
      <c r="B55" s="68" t="s">
        <v>387</v>
      </c>
      <c r="C55" s="42" t="s">
        <v>345</v>
      </c>
      <c r="D55" s="42"/>
      <c r="E55" s="216">
        <f>E56</f>
        <v>10020.05</v>
      </c>
      <c r="G55" s="156"/>
      <c r="O55" s="18"/>
      <c r="R55" s="484"/>
    </row>
    <row r="56" spans="1:18" s="62" customFormat="1" ht="12.75">
      <c r="A56" s="25" t="s">
        <v>426</v>
      </c>
      <c r="B56" s="68" t="s">
        <v>387</v>
      </c>
      <c r="C56" s="21" t="s">
        <v>422</v>
      </c>
      <c r="D56" s="21"/>
      <c r="E56" s="213">
        <f>E57+E62+E64+E66+E68+E70</f>
        <v>10020.05</v>
      </c>
      <c r="G56" s="156"/>
      <c r="O56" s="18"/>
      <c r="R56" s="484"/>
    </row>
    <row r="57" spans="1:18" s="19" customFormat="1" ht="38.25">
      <c r="A57" s="48" t="s">
        <v>462</v>
      </c>
      <c r="B57" s="39" t="s">
        <v>387</v>
      </c>
      <c r="C57" s="38" t="s">
        <v>423</v>
      </c>
      <c r="D57" s="38"/>
      <c r="E57" s="217">
        <f>E58+E60+E61+E59</f>
        <v>8630.849999999999</v>
      </c>
      <c r="G57" s="149"/>
      <c r="R57" s="479"/>
    </row>
    <row r="58" spans="1:18" s="67" customFormat="1" ht="18" customHeight="1">
      <c r="A58" s="191" t="s">
        <v>662</v>
      </c>
      <c r="B58" s="39" t="s">
        <v>387</v>
      </c>
      <c r="C58" s="38" t="s">
        <v>423</v>
      </c>
      <c r="D58" s="38">
        <v>110</v>
      </c>
      <c r="E58" s="217">
        <f>4171.46+1259.79+8.4+577.7+1100-8.4-10.6+11.4</f>
        <v>7109.749999999999</v>
      </c>
      <c r="G58" s="157"/>
      <c r="R58" s="485"/>
    </row>
    <row r="59" spans="1:18" s="26" customFormat="1" ht="22.5" customHeight="1" hidden="1">
      <c r="A59" s="34" t="s">
        <v>463</v>
      </c>
      <c r="B59" s="39" t="s">
        <v>387</v>
      </c>
      <c r="C59" s="38" t="s">
        <v>423</v>
      </c>
      <c r="D59" s="38">
        <v>112</v>
      </c>
      <c r="E59" s="217"/>
      <c r="G59" s="153"/>
      <c r="O59" s="65"/>
      <c r="R59" s="482"/>
    </row>
    <row r="60" spans="1:18" s="29" customFormat="1" ht="26.25" customHeight="1">
      <c r="A60" s="31" t="s">
        <v>659</v>
      </c>
      <c r="B60" s="39" t="s">
        <v>387</v>
      </c>
      <c r="C60" s="38" t="s">
        <v>423</v>
      </c>
      <c r="D60" s="38">
        <v>240</v>
      </c>
      <c r="E60" s="217">
        <f>50.3+18.1+557.9+200+483.2-3+230-38.4</f>
        <v>1498.1</v>
      </c>
      <c r="G60" s="151"/>
      <c r="R60" s="477">
        <v>-38.4</v>
      </c>
    </row>
    <row r="61" spans="1:18" s="29" customFormat="1" ht="15" customHeight="1">
      <c r="A61" s="191" t="s">
        <v>663</v>
      </c>
      <c r="B61" s="39" t="s">
        <v>387</v>
      </c>
      <c r="C61" s="38" t="s">
        <v>423</v>
      </c>
      <c r="D61" s="38">
        <v>850</v>
      </c>
      <c r="E61" s="217">
        <f>20+3</f>
        <v>23</v>
      </c>
      <c r="G61" s="151"/>
      <c r="R61" s="477"/>
    </row>
    <row r="62" spans="1:5" ht="38.25">
      <c r="A62" s="34" t="s">
        <v>464</v>
      </c>
      <c r="B62" s="28" t="s">
        <v>387</v>
      </c>
      <c r="C62" s="38" t="s">
        <v>507</v>
      </c>
      <c r="D62" s="38"/>
      <c r="E62" s="217">
        <f>E63</f>
        <v>414</v>
      </c>
    </row>
    <row r="63" spans="1:18" ht="29.25" customHeight="1">
      <c r="A63" s="31" t="s">
        <v>659</v>
      </c>
      <c r="B63" s="28" t="s">
        <v>387</v>
      </c>
      <c r="C63" s="38" t="s">
        <v>507</v>
      </c>
      <c r="D63" s="38">
        <v>240</v>
      </c>
      <c r="E63" s="217">
        <f>160+203+300-100-149</f>
        <v>414</v>
      </c>
      <c r="R63" s="477">
        <v>-149</v>
      </c>
    </row>
    <row r="64" spans="1:18" s="19" customFormat="1" ht="25.5">
      <c r="A64" s="34" t="s">
        <v>465</v>
      </c>
      <c r="B64" s="28" t="s">
        <v>387</v>
      </c>
      <c r="C64" s="38" t="s">
        <v>508</v>
      </c>
      <c r="D64" s="38"/>
      <c r="E64" s="217">
        <f>E65</f>
        <v>960</v>
      </c>
      <c r="G64" s="149"/>
      <c r="R64" s="479"/>
    </row>
    <row r="65" spans="1:18" s="19" customFormat="1" ht="26.25" customHeight="1">
      <c r="A65" s="31" t="s">
        <v>659</v>
      </c>
      <c r="B65" s="28" t="s">
        <v>387</v>
      </c>
      <c r="C65" s="38" t="s">
        <v>508</v>
      </c>
      <c r="D65" s="38">
        <v>240</v>
      </c>
      <c r="E65" s="217">
        <f>500+400-200+260</f>
        <v>960</v>
      </c>
      <c r="G65" s="149"/>
      <c r="R65" s="479"/>
    </row>
    <row r="66" spans="1:5" ht="38.25">
      <c r="A66" s="34" t="s">
        <v>460</v>
      </c>
      <c r="B66" s="69" t="s">
        <v>387</v>
      </c>
      <c r="C66" s="38" t="s">
        <v>509</v>
      </c>
      <c r="D66" s="38"/>
      <c r="E66" s="217">
        <f>E67</f>
        <v>15.2</v>
      </c>
    </row>
    <row r="67" spans="1:5" ht="15.75" customHeight="1">
      <c r="A67" s="191" t="s">
        <v>663</v>
      </c>
      <c r="B67" s="69" t="s">
        <v>387</v>
      </c>
      <c r="C67" s="38" t="s">
        <v>509</v>
      </c>
      <c r="D67" s="38">
        <v>850</v>
      </c>
      <c r="E67" s="217">
        <v>15.2</v>
      </c>
    </row>
    <row r="68" spans="1:7" ht="25.5" hidden="1">
      <c r="A68" s="41" t="s">
        <v>606</v>
      </c>
      <c r="B68" s="28" t="s">
        <v>387</v>
      </c>
      <c r="C68" s="38" t="s">
        <v>592</v>
      </c>
      <c r="D68" s="38"/>
      <c r="E68" s="217">
        <f>E69</f>
        <v>0</v>
      </c>
      <c r="G68" s="18"/>
    </row>
    <row r="69" spans="1:18" s="19" customFormat="1" ht="25.5" hidden="1">
      <c r="A69" s="34" t="s">
        <v>383</v>
      </c>
      <c r="B69" s="28" t="s">
        <v>387</v>
      </c>
      <c r="C69" s="38" t="s">
        <v>592</v>
      </c>
      <c r="D69" s="38">
        <v>244</v>
      </c>
      <c r="E69" s="217"/>
      <c r="R69" s="479"/>
    </row>
    <row r="70" spans="1:18" s="19" customFormat="1" ht="25.5" hidden="1">
      <c r="A70" s="34" t="s">
        <v>608</v>
      </c>
      <c r="B70" s="28" t="s">
        <v>387</v>
      </c>
      <c r="C70" s="38" t="s">
        <v>607</v>
      </c>
      <c r="D70" s="38"/>
      <c r="E70" s="217">
        <f>E71</f>
        <v>0</v>
      </c>
      <c r="R70" s="479"/>
    </row>
    <row r="71" spans="1:18" s="19" customFormat="1" ht="25.5" hidden="1">
      <c r="A71" s="34" t="s">
        <v>383</v>
      </c>
      <c r="B71" s="28" t="s">
        <v>387</v>
      </c>
      <c r="C71" s="38" t="s">
        <v>607</v>
      </c>
      <c r="D71" s="38">
        <v>244</v>
      </c>
      <c r="E71" s="217"/>
      <c r="R71" s="479"/>
    </row>
    <row r="72" spans="1:19" s="29" customFormat="1" ht="38.25">
      <c r="A72" s="23" t="s">
        <v>477</v>
      </c>
      <c r="B72" s="20" t="s">
        <v>387</v>
      </c>
      <c r="C72" s="21" t="s">
        <v>347</v>
      </c>
      <c r="D72" s="21"/>
      <c r="E72" s="213">
        <f>E73</f>
        <v>1015.19</v>
      </c>
      <c r="G72" s="151"/>
      <c r="R72" s="477"/>
      <c r="S72" s="418"/>
    </row>
    <row r="73" spans="1:19" s="26" customFormat="1" ht="54" customHeight="1">
      <c r="A73" s="25" t="s">
        <v>478</v>
      </c>
      <c r="B73" s="20" t="s">
        <v>387</v>
      </c>
      <c r="C73" s="21" t="s">
        <v>354</v>
      </c>
      <c r="D73" s="21"/>
      <c r="E73" s="213">
        <f>E74+E77</f>
        <v>1015.19</v>
      </c>
      <c r="G73" s="153"/>
      <c r="O73" s="65"/>
      <c r="R73" s="482"/>
      <c r="S73" s="419"/>
    </row>
    <row r="74" spans="1:19" s="29" customFormat="1" ht="78.75" customHeight="1">
      <c r="A74" s="31" t="s">
        <v>482</v>
      </c>
      <c r="B74" s="28" t="s">
        <v>387</v>
      </c>
      <c r="C74" s="1" t="s">
        <v>481</v>
      </c>
      <c r="D74" s="1"/>
      <c r="E74" s="218">
        <f>E75+E76</f>
        <v>502.1</v>
      </c>
      <c r="G74" s="151"/>
      <c r="R74" s="477"/>
      <c r="S74" s="418"/>
    </row>
    <row r="75" spans="1:19" s="29" customFormat="1" ht="25.5">
      <c r="A75" s="41" t="s">
        <v>660</v>
      </c>
      <c r="B75" s="28" t="s">
        <v>387</v>
      </c>
      <c r="C75" s="1" t="s">
        <v>481</v>
      </c>
      <c r="D75" s="1" t="s">
        <v>661</v>
      </c>
      <c r="E75" s="218">
        <f>361.36423+108.93541</f>
        <v>470.29964</v>
      </c>
      <c r="G75" s="151"/>
      <c r="R75" s="477"/>
      <c r="S75" s="418"/>
    </row>
    <row r="76" spans="1:19" s="29" customFormat="1" ht="28.5" customHeight="1">
      <c r="A76" s="31" t="s">
        <v>659</v>
      </c>
      <c r="B76" s="28" t="s">
        <v>387</v>
      </c>
      <c r="C76" s="1" t="s">
        <v>481</v>
      </c>
      <c r="D76" s="38">
        <v>240</v>
      </c>
      <c r="E76" s="218">
        <f>4.48659+0.72+1.68703+11.648+13.25874</f>
        <v>31.800359999999998</v>
      </c>
      <c r="G76" s="151"/>
      <c r="R76" s="477"/>
      <c r="S76" s="418"/>
    </row>
    <row r="77" spans="1:19" s="29" customFormat="1" ht="79.5" customHeight="1">
      <c r="A77" s="31" t="s">
        <v>479</v>
      </c>
      <c r="B77" s="28" t="s">
        <v>387</v>
      </c>
      <c r="C77" s="1" t="s">
        <v>480</v>
      </c>
      <c r="D77" s="1"/>
      <c r="E77" s="218">
        <f>E78+E79</f>
        <v>513.09</v>
      </c>
      <c r="G77" s="151"/>
      <c r="R77" s="477"/>
      <c r="S77" s="418"/>
    </row>
    <row r="78" spans="1:19" s="29" customFormat="1" ht="18.75" customHeight="1">
      <c r="A78" s="41" t="s">
        <v>660</v>
      </c>
      <c r="B78" s="28" t="s">
        <v>387</v>
      </c>
      <c r="C78" s="1" t="s">
        <v>480</v>
      </c>
      <c r="D78" s="1" t="s">
        <v>661</v>
      </c>
      <c r="E78" s="218">
        <f>385.7982+116.33097+0.7</f>
        <v>502.82917</v>
      </c>
      <c r="G78" s="151"/>
      <c r="R78" s="477"/>
      <c r="S78" s="418"/>
    </row>
    <row r="79" spans="1:19" s="29" customFormat="1" ht="28.5" customHeight="1">
      <c r="A79" s="31" t="s">
        <v>659</v>
      </c>
      <c r="B79" s="28" t="s">
        <v>387</v>
      </c>
      <c r="C79" s="1" t="s">
        <v>480</v>
      </c>
      <c r="D79" s="38">
        <v>240</v>
      </c>
      <c r="E79" s="218">
        <f>7.95883+0.952+1.35</f>
        <v>10.26083</v>
      </c>
      <c r="G79" s="151"/>
      <c r="R79" s="477"/>
      <c r="S79" s="418"/>
    </row>
    <row r="80" spans="1:18" s="95" customFormat="1" ht="15">
      <c r="A80" s="91" t="s">
        <v>530</v>
      </c>
      <c r="B80" s="94" t="s">
        <v>473</v>
      </c>
      <c r="C80" s="92"/>
      <c r="D80" s="92"/>
      <c r="E80" s="214">
        <f>E81</f>
        <v>503.84</v>
      </c>
      <c r="G80" s="158"/>
      <c r="O80" s="104"/>
      <c r="Q80" s="196"/>
      <c r="R80" s="196"/>
    </row>
    <row r="81" spans="1:18" s="104" customFormat="1" ht="15">
      <c r="A81" s="91" t="s">
        <v>474</v>
      </c>
      <c r="B81" s="94" t="s">
        <v>475</v>
      </c>
      <c r="C81" s="92"/>
      <c r="D81" s="92"/>
      <c r="E81" s="214">
        <f>E82</f>
        <v>503.84</v>
      </c>
      <c r="G81" s="150"/>
      <c r="R81" s="480"/>
    </row>
    <row r="82" spans="1:18" s="62" customFormat="1" ht="12.75">
      <c r="A82" s="23" t="s">
        <v>459</v>
      </c>
      <c r="B82" s="68" t="s">
        <v>475</v>
      </c>
      <c r="C82" s="42" t="s">
        <v>345</v>
      </c>
      <c r="D82" s="42"/>
      <c r="E82" s="216">
        <f>E83</f>
        <v>503.84</v>
      </c>
      <c r="G82" s="156"/>
      <c r="O82" s="18"/>
      <c r="R82" s="484"/>
    </row>
    <row r="83" spans="1:18" s="62" customFormat="1" ht="12.75">
      <c r="A83" s="25" t="s">
        <v>426</v>
      </c>
      <c r="B83" s="68" t="s">
        <v>475</v>
      </c>
      <c r="C83" s="21" t="s">
        <v>422</v>
      </c>
      <c r="D83" s="21"/>
      <c r="E83" s="213">
        <f>E84</f>
        <v>503.84</v>
      </c>
      <c r="G83" s="156"/>
      <c r="O83" s="115"/>
      <c r="R83" s="484"/>
    </row>
    <row r="84" spans="1:18" s="19" customFormat="1" ht="30" customHeight="1">
      <c r="A84" s="48" t="s">
        <v>587</v>
      </c>
      <c r="B84" s="39" t="s">
        <v>475</v>
      </c>
      <c r="C84" s="38" t="s">
        <v>531</v>
      </c>
      <c r="D84" s="38"/>
      <c r="E84" s="217">
        <f>E85+E86+E87</f>
        <v>503.84</v>
      </c>
      <c r="G84" s="149"/>
      <c r="R84" s="479"/>
    </row>
    <row r="85" spans="1:18" s="67" customFormat="1" ht="25.5">
      <c r="A85" s="41" t="s">
        <v>660</v>
      </c>
      <c r="B85" s="39" t="s">
        <v>475</v>
      </c>
      <c r="C85" s="38" t="s">
        <v>531</v>
      </c>
      <c r="D85" s="38">
        <v>120</v>
      </c>
      <c r="E85" s="217">
        <f>341.13644+105.10325</f>
        <v>446.23969</v>
      </c>
      <c r="G85" s="157"/>
      <c r="R85" s="485"/>
    </row>
    <row r="86" spans="1:18" s="26" customFormat="1" ht="25.5" hidden="1">
      <c r="A86" s="34" t="s">
        <v>463</v>
      </c>
      <c r="B86" s="39" t="s">
        <v>475</v>
      </c>
      <c r="C86" s="38" t="s">
        <v>531</v>
      </c>
      <c r="D86" s="38">
        <v>122</v>
      </c>
      <c r="E86" s="217"/>
      <c r="G86" s="153"/>
      <c r="O86" s="65"/>
      <c r="R86" s="482"/>
    </row>
    <row r="87" spans="1:18" s="29" customFormat="1" ht="30" customHeight="1">
      <c r="A87" s="31" t="s">
        <v>659</v>
      </c>
      <c r="B87" s="39" t="s">
        <v>475</v>
      </c>
      <c r="C87" s="38" t="s">
        <v>531</v>
      </c>
      <c r="D87" s="38">
        <v>240</v>
      </c>
      <c r="E87" s="217">
        <f>4.14821+1.872+1.7356+33.88502+15.95948</f>
        <v>57.60030999999999</v>
      </c>
      <c r="G87" s="151"/>
      <c r="R87" s="477"/>
    </row>
    <row r="88" spans="1:18" s="95" customFormat="1" ht="28.5">
      <c r="A88" s="91" t="s">
        <v>436</v>
      </c>
      <c r="B88" s="94" t="s">
        <v>435</v>
      </c>
      <c r="C88" s="92"/>
      <c r="D88" s="92"/>
      <c r="E88" s="214">
        <f>E89+E94+E99</f>
        <v>495.09000000000003</v>
      </c>
      <c r="G88" s="158"/>
      <c r="O88" s="104"/>
      <c r="R88" s="196"/>
    </row>
    <row r="89" spans="1:18" s="104" customFormat="1" ht="42.75">
      <c r="A89" s="91" t="s">
        <v>437</v>
      </c>
      <c r="B89" s="94" t="s">
        <v>416</v>
      </c>
      <c r="C89" s="92"/>
      <c r="D89" s="92"/>
      <c r="E89" s="214">
        <f>E90</f>
        <v>495.09000000000003</v>
      </c>
      <c r="G89" s="150"/>
      <c r="R89" s="480"/>
    </row>
    <row r="90" spans="1:18" s="29" customFormat="1" ht="25.5">
      <c r="A90" s="23" t="s">
        <v>510</v>
      </c>
      <c r="B90" s="68" t="s">
        <v>416</v>
      </c>
      <c r="C90" s="21" t="s">
        <v>347</v>
      </c>
      <c r="D90" s="21"/>
      <c r="E90" s="213">
        <f>E91</f>
        <v>495.09000000000003</v>
      </c>
      <c r="G90" s="151"/>
      <c r="R90" s="477"/>
    </row>
    <row r="91" spans="1:18" s="26" customFormat="1" ht="49.5" customHeight="1">
      <c r="A91" s="25" t="s">
        <v>511</v>
      </c>
      <c r="B91" s="68" t="s">
        <v>416</v>
      </c>
      <c r="C91" s="21" t="s">
        <v>352</v>
      </c>
      <c r="D91" s="21"/>
      <c r="E91" s="213">
        <f>E92</f>
        <v>495.09000000000003</v>
      </c>
      <c r="G91" s="153"/>
      <c r="O91" s="65"/>
      <c r="R91" s="482"/>
    </row>
    <row r="92" spans="1:18" s="29" customFormat="1" ht="66" customHeight="1">
      <c r="A92" s="31" t="s">
        <v>513</v>
      </c>
      <c r="B92" s="69" t="s">
        <v>416</v>
      </c>
      <c r="C92" s="1" t="s">
        <v>512</v>
      </c>
      <c r="D92" s="1"/>
      <c r="E92" s="218">
        <f>E93</f>
        <v>495.09000000000003</v>
      </c>
      <c r="G92" s="151"/>
      <c r="R92" s="477"/>
    </row>
    <row r="93" spans="1:18" s="29" customFormat="1" ht="26.25" customHeight="1">
      <c r="A93" s="31" t="s">
        <v>659</v>
      </c>
      <c r="B93" s="69" t="s">
        <v>416</v>
      </c>
      <c r="C93" s="1" t="s">
        <v>512</v>
      </c>
      <c r="D93" s="38">
        <v>240</v>
      </c>
      <c r="E93" s="218">
        <f>50.62+40+20+300-100+142.87+41.6</f>
        <v>495.09000000000003</v>
      </c>
      <c r="G93" s="151"/>
      <c r="R93" s="477">
        <v>41.6</v>
      </c>
    </row>
    <row r="94" spans="1:18" s="102" customFormat="1" ht="14.25" hidden="1">
      <c r="A94" s="99" t="s">
        <v>452</v>
      </c>
      <c r="B94" s="98" t="s">
        <v>453</v>
      </c>
      <c r="C94" s="100"/>
      <c r="D94" s="101"/>
      <c r="E94" s="220">
        <f>E95</f>
        <v>0</v>
      </c>
      <c r="G94" s="159"/>
      <c r="O94" s="105"/>
      <c r="R94" s="196"/>
    </row>
    <row r="95" spans="1:18" s="29" customFormat="1" ht="25.5" hidden="1">
      <c r="A95" s="23" t="s">
        <v>510</v>
      </c>
      <c r="B95" s="68" t="s">
        <v>453</v>
      </c>
      <c r="C95" s="21" t="s">
        <v>347</v>
      </c>
      <c r="D95" s="21"/>
      <c r="E95" s="213">
        <f>E97</f>
        <v>0</v>
      </c>
      <c r="G95" s="151"/>
      <c r="R95" s="477"/>
    </row>
    <row r="96" spans="1:18" s="29" customFormat="1" ht="39" hidden="1">
      <c r="A96" s="23" t="s">
        <v>574</v>
      </c>
      <c r="B96" s="123" t="s">
        <v>453</v>
      </c>
      <c r="C96" s="124" t="s">
        <v>353</v>
      </c>
      <c r="D96" s="21"/>
      <c r="E96" s="213">
        <f>E97</f>
        <v>0</v>
      </c>
      <c r="G96" s="151"/>
      <c r="R96" s="477"/>
    </row>
    <row r="97" spans="1:5" ht="39" hidden="1">
      <c r="A97" s="54" t="s">
        <v>514</v>
      </c>
      <c r="B97" s="47" t="s">
        <v>453</v>
      </c>
      <c r="C97" s="45" t="s">
        <v>515</v>
      </c>
      <c r="D97" s="57"/>
      <c r="E97" s="221">
        <f>E98</f>
        <v>0</v>
      </c>
    </row>
    <row r="98" spans="1:5" ht="25.5" customHeight="1" hidden="1">
      <c r="A98" s="31" t="s">
        <v>659</v>
      </c>
      <c r="B98" s="47" t="s">
        <v>453</v>
      </c>
      <c r="C98" s="45" t="s">
        <v>515</v>
      </c>
      <c r="D98" s="38">
        <v>240</v>
      </c>
      <c r="E98" s="221">
        <f>183+84+86+82-292.13-142.87</f>
        <v>0</v>
      </c>
    </row>
    <row r="99" spans="1:18" s="95" customFormat="1" ht="27.75" hidden="1">
      <c r="A99" s="97" t="s">
        <v>450</v>
      </c>
      <c r="B99" s="98" t="s">
        <v>451</v>
      </c>
      <c r="C99" s="92"/>
      <c r="D99" s="92"/>
      <c r="E99" s="214">
        <f>E100</f>
        <v>0</v>
      </c>
      <c r="G99" s="158"/>
      <c r="O99" s="104"/>
      <c r="R99" s="196"/>
    </row>
    <row r="100" spans="1:18" s="29" customFormat="1" ht="25.5" hidden="1">
      <c r="A100" s="23" t="s">
        <v>510</v>
      </c>
      <c r="B100" s="68" t="s">
        <v>451</v>
      </c>
      <c r="C100" s="21" t="s">
        <v>347</v>
      </c>
      <c r="D100" s="21"/>
      <c r="E100" s="213">
        <f>E101</f>
        <v>0</v>
      </c>
      <c r="G100" s="151"/>
      <c r="R100" s="477"/>
    </row>
    <row r="101" spans="1:18" s="26" customFormat="1" ht="39" hidden="1">
      <c r="A101" s="49" t="s">
        <v>516</v>
      </c>
      <c r="B101" s="50" t="s">
        <v>451</v>
      </c>
      <c r="C101" s="59" t="s">
        <v>351</v>
      </c>
      <c r="D101" s="58"/>
      <c r="E101" s="222">
        <f>E102</f>
        <v>0</v>
      </c>
      <c r="G101" s="153"/>
      <c r="O101" s="65"/>
      <c r="R101" s="482"/>
    </row>
    <row r="102" spans="1:18" s="65" customFormat="1" ht="51.75" hidden="1">
      <c r="A102" s="54" t="s">
        <v>644</v>
      </c>
      <c r="B102" s="47" t="s">
        <v>451</v>
      </c>
      <c r="C102" s="51" t="s">
        <v>517</v>
      </c>
      <c r="D102" s="58"/>
      <c r="E102" s="221">
        <f>E103</f>
        <v>0</v>
      </c>
      <c r="G102" s="160"/>
      <c r="R102" s="486"/>
    </row>
    <row r="103" spans="1:18" s="65" customFormat="1" ht="25.5" hidden="1">
      <c r="A103" s="34" t="s">
        <v>383</v>
      </c>
      <c r="B103" s="47" t="s">
        <v>451</v>
      </c>
      <c r="C103" s="51" t="s">
        <v>517</v>
      </c>
      <c r="D103" s="46">
        <v>244</v>
      </c>
      <c r="E103" s="221">
        <v>0</v>
      </c>
      <c r="G103" s="160"/>
      <c r="R103" s="486"/>
    </row>
    <row r="104" spans="1:18" s="95" customFormat="1" ht="15">
      <c r="A104" s="91" t="s">
        <v>439</v>
      </c>
      <c r="B104" s="94" t="s">
        <v>438</v>
      </c>
      <c r="C104" s="92"/>
      <c r="D104" s="92"/>
      <c r="E104" s="214">
        <f>E105+E133</f>
        <v>17110.245</v>
      </c>
      <c r="G104" s="158"/>
      <c r="O104" s="104"/>
      <c r="R104" s="196"/>
    </row>
    <row r="105" spans="1:18" s="104" customFormat="1" ht="15">
      <c r="A105" s="99" t="s">
        <v>446</v>
      </c>
      <c r="B105" s="98" t="s">
        <v>447</v>
      </c>
      <c r="C105" s="100"/>
      <c r="D105" s="118"/>
      <c r="E105" s="220">
        <f>E106+E124</f>
        <v>16815.245</v>
      </c>
      <c r="G105" s="150"/>
      <c r="R105" s="480"/>
    </row>
    <row r="106" spans="1:18" ht="25.5">
      <c r="A106" s="49" t="s">
        <v>518</v>
      </c>
      <c r="B106" s="50" t="s">
        <v>447</v>
      </c>
      <c r="C106" s="53" t="s">
        <v>520</v>
      </c>
      <c r="D106" s="56"/>
      <c r="E106" s="222">
        <f>E107+E116</f>
        <v>6299.25</v>
      </c>
      <c r="R106" s="487"/>
    </row>
    <row r="107" spans="1:18" s="62" customFormat="1" ht="42" customHeight="1">
      <c r="A107" s="49" t="s">
        <v>519</v>
      </c>
      <c r="B107" s="50" t="s">
        <v>447</v>
      </c>
      <c r="C107" s="53" t="s">
        <v>521</v>
      </c>
      <c r="D107" s="55"/>
      <c r="E107" s="222">
        <f>E108+E112+E114+E110</f>
        <v>5123.8</v>
      </c>
      <c r="G107" s="156"/>
      <c r="O107" s="18"/>
      <c r="R107" s="484"/>
    </row>
    <row r="108" spans="1:5" ht="63.75">
      <c r="A108" s="54" t="s">
        <v>522</v>
      </c>
      <c r="B108" s="47" t="s">
        <v>447</v>
      </c>
      <c r="C108" s="45" t="s">
        <v>523</v>
      </c>
      <c r="D108" s="56"/>
      <c r="E108" s="221">
        <f>E109</f>
        <v>2101</v>
      </c>
    </row>
    <row r="109" spans="1:18" s="26" customFormat="1" ht="30" customHeight="1">
      <c r="A109" s="31" t="s">
        <v>659</v>
      </c>
      <c r="B109" s="47" t="s">
        <v>447</v>
      </c>
      <c r="C109" s="45" t="s">
        <v>523</v>
      </c>
      <c r="D109" s="46">
        <v>240</v>
      </c>
      <c r="E109" s="221">
        <f>2000-253.2+354.2</f>
        <v>2101</v>
      </c>
      <c r="G109" s="153"/>
      <c r="O109" s="65"/>
      <c r="R109" s="482"/>
    </row>
    <row r="110" spans="1:18" s="29" customFormat="1" ht="63.75">
      <c r="A110" s="44" t="s">
        <v>675</v>
      </c>
      <c r="B110" s="69" t="s">
        <v>447</v>
      </c>
      <c r="C110" s="45" t="s">
        <v>657</v>
      </c>
      <c r="D110" s="46"/>
      <c r="E110" s="221">
        <f>E111</f>
        <v>1262.2</v>
      </c>
      <c r="R110" s="477"/>
    </row>
    <row r="111" spans="1:18" s="29" customFormat="1" ht="30" customHeight="1">
      <c r="A111" s="31" t="s">
        <v>659</v>
      </c>
      <c r="B111" s="69" t="s">
        <v>447</v>
      </c>
      <c r="C111" s="45" t="s">
        <v>657</v>
      </c>
      <c r="D111" s="38">
        <v>240</v>
      </c>
      <c r="E111" s="221">
        <v>1262.2</v>
      </c>
      <c r="R111" s="477"/>
    </row>
    <row r="112" spans="1:5" ht="25.5">
      <c r="A112" s="54" t="s">
        <v>618</v>
      </c>
      <c r="B112" s="47" t="s">
        <v>447</v>
      </c>
      <c r="C112" s="45" t="s">
        <v>617</v>
      </c>
      <c r="D112" s="56"/>
      <c r="E112" s="221">
        <f>E113</f>
        <v>1408.5</v>
      </c>
    </row>
    <row r="113" spans="1:18" s="26" customFormat="1" ht="25.5">
      <c r="A113" s="34" t="s">
        <v>383</v>
      </c>
      <c r="B113" s="47" t="s">
        <v>447</v>
      </c>
      <c r="C113" s="45" t="s">
        <v>617</v>
      </c>
      <c r="D113" s="46">
        <v>244</v>
      </c>
      <c r="E113" s="221">
        <v>1408.5</v>
      </c>
      <c r="G113" s="153"/>
      <c r="O113" s="65"/>
      <c r="R113" s="482"/>
    </row>
    <row r="114" spans="1:5" ht="12.75">
      <c r="A114" s="54" t="s">
        <v>311</v>
      </c>
      <c r="B114" s="47" t="s">
        <v>447</v>
      </c>
      <c r="C114" s="45" t="s">
        <v>617</v>
      </c>
      <c r="D114" s="56"/>
      <c r="E114" s="221">
        <f>E115</f>
        <v>352.1</v>
      </c>
    </row>
    <row r="115" spans="1:18" s="26" customFormat="1" ht="25.5">
      <c r="A115" s="34" t="s">
        <v>383</v>
      </c>
      <c r="B115" s="47" t="s">
        <v>447</v>
      </c>
      <c r="C115" s="45" t="s">
        <v>310</v>
      </c>
      <c r="D115" s="46">
        <v>244</v>
      </c>
      <c r="E115" s="221">
        <v>352.1</v>
      </c>
      <c r="G115" s="153"/>
      <c r="O115" s="65"/>
      <c r="R115" s="482"/>
    </row>
    <row r="116" spans="1:5" ht="18" customHeight="1">
      <c r="A116" s="49" t="s">
        <v>518</v>
      </c>
      <c r="B116" s="50" t="s">
        <v>447</v>
      </c>
      <c r="C116" s="53" t="s">
        <v>520</v>
      </c>
      <c r="D116" s="56"/>
      <c r="E116" s="222">
        <f>E117</f>
        <v>1175.4499999999998</v>
      </c>
    </row>
    <row r="117" spans="1:18" s="66" customFormat="1" ht="51">
      <c r="A117" s="49" t="s">
        <v>524</v>
      </c>
      <c r="B117" s="50" t="s">
        <v>447</v>
      </c>
      <c r="C117" s="53" t="s">
        <v>571</v>
      </c>
      <c r="D117" s="58"/>
      <c r="E117" s="222">
        <f>E118+E122</f>
        <v>1175.4499999999998</v>
      </c>
      <c r="G117" s="155"/>
      <c r="O117" s="29"/>
      <c r="R117" s="484"/>
    </row>
    <row r="118" spans="1:5" ht="89.25">
      <c r="A118" s="54" t="s">
        <v>595</v>
      </c>
      <c r="B118" s="47" t="s">
        <v>447</v>
      </c>
      <c r="C118" s="45" t="s">
        <v>525</v>
      </c>
      <c r="D118" s="56"/>
      <c r="E118" s="221">
        <f>E119</f>
        <v>625.4499999999999</v>
      </c>
    </row>
    <row r="119" spans="1:18" ht="28.5" customHeight="1">
      <c r="A119" s="31" t="s">
        <v>659</v>
      </c>
      <c r="B119" s="47" t="s">
        <v>447</v>
      </c>
      <c r="C119" s="45" t="s">
        <v>525</v>
      </c>
      <c r="D119" s="38">
        <v>240</v>
      </c>
      <c r="E119" s="221">
        <f>600+450+60+200+90-500-200-150+31.55+95.8-51.9</f>
        <v>625.4499999999999</v>
      </c>
      <c r="R119" s="477">
        <v>-51.9</v>
      </c>
    </row>
    <row r="120" spans="1:18" s="66" customFormat="1" ht="55.5" customHeight="1" hidden="1">
      <c r="A120" s="54" t="s">
        <v>526</v>
      </c>
      <c r="B120" s="47" t="s">
        <v>447</v>
      </c>
      <c r="C120" s="45" t="s">
        <v>527</v>
      </c>
      <c r="D120" s="56"/>
      <c r="E120" s="221">
        <f>E121</f>
        <v>0</v>
      </c>
      <c r="G120" s="155"/>
      <c r="O120" s="171"/>
      <c r="R120" s="484"/>
    </row>
    <row r="121" spans="1:18" s="66" customFormat="1" ht="26.25" customHeight="1" hidden="1">
      <c r="A121" s="31" t="s">
        <v>659</v>
      </c>
      <c r="B121" s="47" t="s">
        <v>447</v>
      </c>
      <c r="C121" s="45" t="s">
        <v>527</v>
      </c>
      <c r="D121" s="38">
        <v>240</v>
      </c>
      <c r="E121" s="221">
        <f>500+300-200-50-550</f>
        <v>0</v>
      </c>
      <c r="G121" s="155"/>
      <c r="O121" s="29"/>
      <c r="R121" s="484"/>
    </row>
    <row r="122" spans="1:18" s="67" customFormat="1" ht="54.75" customHeight="1">
      <c r="A122" s="452" t="s">
        <v>705</v>
      </c>
      <c r="B122" s="39" t="s">
        <v>447</v>
      </c>
      <c r="C122" s="38" t="s">
        <v>704</v>
      </c>
      <c r="D122" s="38"/>
      <c r="E122" s="217">
        <f>E123</f>
        <v>550</v>
      </c>
      <c r="G122" s="157"/>
      <c r="R122" s="485"/>
    </row>
    <row r="123" spans="1:18" s="67" customFormat="1" ht="18.75" customHeight="1">
      <c r="A123" s="3" t="s">
        <v>668</v>
      </c>
      <c r="B123" s="39" t="s">
        <v>447</v>
      </c>
      <c r="C123" s="38" t="s">
        <v>704</v>
      </c>
      <c r="D123" s="38">
        <v>610</v>
      </c>
      <c r="E123" s="217">
        <v>550</v>
      </c>
      <c r="G123" s="157"/>
      <c r="R123" s="485"/>
    </row>
    <row r="124" spans="1:18" s="29" customFormat="1" ht="18.75" customHeight="1">
      <c r="A124" s="23" t="s">
        <v>459</v>
      </c>
      <c r="B124" s="50" t="s">
        <v>447</v>
      </c>
      <c r="C124" s="53" t="s">
        <v>422</v>
      </c>
      <c r="D124" s="42"/>
      <c r="E124" s="222">
        <f>E125+E127+E129+E131</f>
        <v>10515.994999999999</v>
      </c>
      <c r="R124" s="477"/>
    </row>
    <row r="125" spans="1:18" s="66" customFormat="1" ht="30.75" customHeight="1" hidden="1">
      <c r="A125" s="54" t="s">
        <v>651</v>
      </c>
      <c r="B125" s="47" t="s">
        <v>447</v>
      </c>
      <c r="C125" s="45" t="s">
        <v>650</v>
      </c>
      <c r="D125" s="56"/>
      <c r="E125" s="221">
        <f>E126</f>
        <v>0</v>
      </c>
      <c r="G125" s="155"/>
      <c r="O125" s="171"/>
      <c r="R125" s="484"/>
    </row>
    <row r="126" spans="1:18" s="66" customFormat="1" ht="28.5" customHeight="1" hidden="1">
      <c r="A126" s="31" t="s">
        <v>659</v>
      </c>
      <c r="B126" s="47" t="s">
        <v>447</v>
      </c>
      <c r="C126" s="45" t="s">
        <v>650</v>
      </c>
      <c r="D126" s="38">
        <v>240</v>
      </c>
      <c r="E126" s="221">
        <f>700-200-50-450</f>
        <v>0</v>
      </c>
      <c r="G126" s="155"/>
      <c r="O126" s="29"/>
      <c r="R126" s="484"/>
    </row>
    <row r="127" spans="1:18" s="29" customFormat="1" ht="25.5">
      <c r="A127" s="34" t="s">
        <v>605</v>
      </c>
      <c r="B127" s="47" t="s">
        <v>447</v>
      </c>
      <c r="C127" s="45" t="s">
        <v>604</v>
      </c>
      <c r="D127" s="46"/>
      <c r="E127" s="221">
        <f>E128</f>
        <v>464.095</v>
      </c>
      <c r="R127" s="477"/>
    </row>
    <row r="128" spans="1:18" s="29" customFormat="1" ht="25.5">
      <c r="A128" s="34" t="s">
        <v>383</v>
      </c>
      <c r="B128" s="47" t="s">
        <v>447</v>
      </c>
      <c r="C128" s="45" t="s">
        <v>604</v>
      </c>
      <c r="D128" s="46">
        <v>244</v>
      </c>
      <c r="E128" s="221">
        <v>464.095</v>
      </c>
      <c r="R128" s="477"/>
    </row>
    <row r="129" spans="1:19" s="29" customFormat="1" ht="12.75">
      <c r="A129" s="34" t="s">
        <v>324</v>
      </c>
      <c r="B129" s="69" t="s">
        <v>447</v>
      </c>
      <c r="C129" s="45" t="s">
        <v>314</v>
      </c>
      <c r="D129" s="46"/>
      <c r="E129" s="221">
        <f>E130</f>
        <v>10000</v>
      </c>
      <c r="R129" s="477"/>
      <c r="S129" s="418"/>
    </row>
    <row r="130" spans="1:19" s="29" customFormat="1" ht="25.5">
      <c r="A130" s="34" t="s">
        <v>383</v>
      </c>
      <c r="B130" s="69" t="s">
        <v>447</v>
      </c>
      <c r="C130" s="45" t="s">
        <v>314</v>
      </c>
      <c r="D130" s="46">
        <v>244</v>
      </c>
      <c r="E130" s="221">
        <v>10000</v>
      </c>
      <c r="R130" s="477"/>
      <c r="S130" s="418"/>
    </row>
    <row r="131" spans="1:5" ht="38.25">
      <c r="A131" s="54" t="s">
        <v>336</v>
      </c>
      <c r="B131" s="47" t="s">
        <v>447</v>
      </c>
      <c r="C131" s="45" t="s">
        <v>335</v>
      </c>
      <c r="D131" s="56"/>
      <c r="E131" s="221">
        <f>E132</f>
        <v>51.9</v>
      </c>
    </row>
    <row r="132" spans="1:18" ht="28.5" customHeight="1">
      <c r="A132" s="31" t="s">
        <v>659</v>
      </c>
      <c r="B132" s="47" t="s">
        <v>447</v>
      </c>
      <c r="C132" s="45" t="s">
        <v>335</v>
      </c>
      <c r="D132" s="38">
        <v>240</v>
      </c>
      <c r="E132" s="221">
        <v>51.9</v>
      </c>
      <c r="R132" s="477">
        <v>51.9</v>
      </c>
    </row>
    <row r="133" spans="1:18" s="95" customFormat="1" ht="15">
      <c r="A133" s="91" t="s">
        <v>378</v>
      </c>
      <c r="B133" s="94" t="s">
        <v>377</v>
      </c>
      <c r="C133" s="92"/>
      <c r="D133" s="92"/>
      <c r="E133" s="214">
        <f>E134+E138</f>
        <v>295</v>
      </c>
      <c r="G133" s="158"/>
      <c r="O133" s="104"/>
      <c r="R133" s="196"/>
    </row>
    <row r="134" spans="1:18" s="29" customFormat="1" ht="12.75">
      <c r="A134" s="23" t="s">
        <v>459</v>
      </c>
      <c r="B134" s="68" t="s">
        <v>377</v>
      </c>
      <c r="C134" s="42" t="s">
        <v>345</v>
      </c>
      <c r="D134" s="42"/>
      <c r="E134" s="216">
        <f>E135</f>
        <v>295</v>
      </c>
      <c r="G134" s="151"/>
      <c r="R134" s="477"/>
    </row>
    <row r="135" spans="1:18" s="26" customFormat="1" ht="12.75">
      <c r="A135" s="25" t="s">
        <v>426</v>
      </c>
      <c r="B135" s="20" t="s">
        <v>377</v>
      </c>
      <c r="C135" s="64" t="s">
        <v>422</v>
      </c>
      <c r="D135" s="64"/>
      <c r="E135" s="213">
        <f>E136</f>
        <v>295</v>
      </c>
      <c r="G135" s="153"/>
      <c r="O135" s="65"/>
      <c r="R135" s="482"/>
    </row>
    <row r="136" spans="1:18" s="29" customFormat="1" ht="12.75">
      <c r="A136" s="31" t="s">
        <v>528</v>
      </c>
      <c r="B136" s="69" t="s">
        <v>377</v>
      </c>
      <c r="C136" s="1" t="s">
        <v>529</v>
      </c>
      <c r="D136" s="1"/>
      <c r="E136" s="218">
        <f>E137</f>
        <v>295</v>
      </c>
      <c r="G136" s="151"/>
      <c r="R136" s="477"/>
    </row>
    <row r="137" spans="1:18" s="29" customFormat="1" ht="27.75" customHeight="1">
      <c r="A137" s="31" t="s">
        <v>659</v>
      </c>
      <c r="B137" s="69" t="s">
        <v>377</v>
      </c>
      <c r="C137" s="1" t="s">
        <v>529</v>
      </c>
      <c r="D137" s="38">
        <v>240</v>
      </c>
      <c r="E137" s="218">
        <f>600+195-500</f>
        <v>295</v>
      </c>
      <c r="G137" s="151"/>
      <c r="R137" s="477"/>
    </row>
    <row r="138" spans="1:18" s="26" customFormat="1" ht="38.25">
      <c r="A138" s="25" t="s">
        <v>686</v>
      </c>
      <c r="B138" s="20" t="s">
        <v>377</v>
      </c>
      <c r="C138" s="64" t="s">
        <v>685</v>
      </c>
      <c r="D138" s="64"/>
      <c r="E138" s="213">
        <f>E139</f>
        <v>0</v>
      </c>
      <c r="G138" s="153"/>
      <c r="O138" s="65"/>
      <c r="R138" s="482"/>
    </row>
    <row r="139" spans="1:18" s="29" customFormat="1" ht="12.75">
      <c r="A139" s="31" t="s">
        <v>688</v>
      </c>
      <c r="B139" s="69" t="s">
        <v>377</v>
      </c>
      <c r="C139" s="1" t="s">
        <v>687</v>
      </c>
      <c r="D139" s="1"/>
      <c r="E139" s="218">
        <f>E140</f>
        <v>0</v>
      </c>
      <c r="G139" s="151"/>
      <c r="R139" s="477"/>
    </row>
    <row r="140" spans="1:18" s="29" customFormat="1" ht="27.75" customHeight="1">
      <c r="A140" s="31" t="s">
        <v>659</v>
      </c>
      <c r="B140" s="69" t="s">
        <v>377</v>
      </c>
      <c r="C140" s="1" t="s">
        <v>687</v>
      </c>
      <c r="D140" s="38">
        <v>240</v>
      </c>
      <c r="E140" s="218">
        <v>0</v>
      </c>
      <c r="G140" s="151"/>
      <c r="R140" s="477">
        <v>-50</v>
      </c>
    </row>
    <row r="141" spans="1:18" s="95" customFormat="1" ht="15">
      <c r="A141" s="130" t="s">
        <v>457</v>
      </c>
      <c r="B141" s="94" t="s">
        <v>429</v>
      </c>
      <c r="C141" s="92"/>
      <c r="D141" s="92"/>
      <c r="E141" s="214">
        <f>E142+E171+E208</f>
        <v>67620.42677</v>
      </c>
      <c r="G141" s="158"/>
      <c r="O141" s="104"/>
      <c r="R141" s="196"/>
    </row>
    <row r="142" spans="1:18" s="104" customFormat="1" ht="15">
      <c r="A142" s="130" t="s">
        <v>370</v>
      </c>
      <c r="B142" s="94" t="s">
        <v>369</v>
      </c>
      <c r="C142" s="92"/>
      <c r="D142" s="92"/>
      <c r="E142" s="214">
        <f>E143+E151+E155</f>
        <v>21921.247900000002</v>
      </c>
      <c r="G142" s="150"/>
      <c r="R142" s="480"/>
    </row>
    <row r="143" spans="1:18" s="29" customFormat="1" ht="12.75">
      <c r="A143" s="23" t="s">
        <v>459</v>
      </c>
      <c r="B143" s="68" t="s">
        <v>369</v>
      </c>
      <c r="C143" s="42" t="s">
        <v>345</v>
      </c>
      <c r="D143" s="42"/>
      <c r="E143" s="216">
        <f>E144</f>
        <v>1279.884</v>
      </c>
      <c r="G143" s="151"/>
      <c r="Q143" s="198"/>
      <c r="R143" s="477"/>
    </row>
    <row r="144" spans="1:18" s="19" customFormat="1" ht="12.75">
      <c r="A144" s="25" t="s">
        <v>426</v>
      </c>
      <c r="B144" s="68" t="s">
        <v>369</v>
      </c>
      <c r="C144" s="21" t="s">
        <v>422</v>
      </c>
      <c r="D144" s="21"/>
      <c r="E144" s="213">
        <f>E145+E147+E149</f>
        <v>1279.884</v>
      </c>
      <c r="G144" s="149"/>
      <c r="R144" s="479"/>
    </row>
    <row r="145" spans="1:5" ht="25.5">
      <c r="A145" s="90" t="s">
        <v>647</v>
      </c>
      <c r="B145" s="69" t="s">
        <v>369</v>
      </c>
      <c r="C145" s="45" t="s">
        <v>539</v>
      </c>
      <c r="D145" s="56"/>
      <c r="E145" s="221">
        <f>E146</f>
        <v>407.284</v>
      </c>
    </row>
    <row r="146" spans="1:18" ht="27" customHeight="1">
      <c r="A146" s="31" t="s">
        <v>659</v>
      </c>
      <c r="B146" s="69" t="s">
        <v>369</v>
      </c>
      <c r="C146" s="45" t="s">
        <v>539</v>
      </c>
      <c r="D146" s="38">
        <v>240</v>
      </c>
      <c r="E146" s="221">
        <f>(900+350)/2+144-0.0018-361.7142</f>
        <v>407.284</v>
      </c>
      <c r="R146" s="477">
        <v>-361.7142</v>
      </c>
    </row>
    <row r="147" spans="1:5" ht="38.25">
      <c r="A147" s="3" t="s">
        <v>649</v>
      </c>
      <c r="B147" s="69" t="s">
        <v>369</v>
      </c>
      <c r="C147" s="45" t="s">
        <v>545</v>
      </c>
      <c r="D147" s="119"/>
      <c r="E147" s="221">
        <f>E148</f>
        <v>872.6</v>
      </c>
    </row>
    <row r="148" spans="1:18" s="29" customFormat="1" ht="27.75" customHeight="1">
      <c r="A148" s="31" t="s">
        <v>659</v>
      </c>
      <c r="B148" s="69" t="s">
        <v>369</v>
      </c>
      <c r="C148" s="45" t="s">
        <v>545</v>
      </c>
      <c r="D148" s="38">
        <v>240</v>
      </c>
      <c r="E148" s="218">
        <f>5100/2-550-500-200-872+529.5-84.9</f>
        <v>872.6</v>
      </c>
      <c r="G148" s="151"/>
      <c r="R148" s="477"/>
    </row>
    <row r="149" spans="1:5" ht="39" hidden="1">
      <c r="A149" s="3" t="s">
        <v>594</v>
      </c>
      <c r="B149" s="69" t="s">
        <v>369</v>
      </c>
      <c r="C149" s="45" t="s">
        <v>592</v>
      </c>
      <c r="D149" s="119"/>
      <c r="E149" s="221">
        <f>E150</f>
        <v>0</v>
      </c>
    </row>
    <row r="150" spans="1:18" s="29" customFormat="1" ht="25.5" hidden="1">
      <c r="A150" s="3" t="s">
        <v>372</v>
      </c>
      <c r="B150" s="69" t="s">
        <v>369</v>
      </c>
      <c r="C150" s="45" t="s">
        <v>592</v>
      </c>
      <c r="D150" s="1" t="s">
        <v>371</v>
      </c>
      <c r="E150" s="218"/>
      <c r="G150" s="151"/>
      <c r="R150" s="477"/>
    </row>
    <row r="151" spans="1:18" s="62" customFormat="1" ht="48" customHeight="1">
      <c r="A151" s="23" t="s">
        <v>540</v>
      </c>
      <c r="B151" s="20" t="s">
        <v>369</v>
      </c>
      <c r="C151" s="21" t="s">
        <v>411</v>
      </c>
      <c r="D151" s="21"/>
      <c r="E151" s="213">
        <f>E152</f>
        <v>979</v>
      </c>
      <c r="G151" s="156"/>
      <c r="O151" s="18"/>
      <c r="R151" s="484"/>
    </row>
    <row r="152" spans="1:18" s="71" customFormat="1" ht="57" customHeight="1">
      <c r="A152" s="111" t="s">
        <v>541</v>
      </c>
      <c r="B152" s="20" t="s">
        <v>369</v>
      </c>
      <c r="C152" s="21" t="s">
        <v>542</v>
      </c>
      <c r="D152" s="21"/>
      <c r="E152" s="213">
        <f>E153</f>
        <v>979</v>
      </c>
      <c r="G152" s="161"/>
      <c r="O152" s="19"/>
      <c r="R152" s="488"/>
    </row>
    <row r="153" spans="1:18" s="71" customFormat="1" ht="59.25" customHeight="1">
      <c r="A153" s="30" t="s">
        <v>593</v>
      </c>
      <c r="B153" s="69" t="s">
        <v>369</v>
      </c>
      <c r="C153" s="120" t="s">
        <v>543</v>
      </c>
      <c r="D153" s="1"/>
      <c r="E153" s="218">
        <f>E154</f>
        <v>979</v>
      </c>
      <c r="G153" s="161"/>
      <c r="O153" s="19"/>
      <c r="R153" s="488"/>
    </row>
    <row r="154" spans="1:18" s="70" customFormat="1" ht="15.75" customHeight="1">
      <c r="A154" s="31" t="s">
        <v>659</v>
      </c>
      <c r="B154" s="69" t="s">
        <v>369</v>
      </c>
      <c r="C154" s="120" t="s">
        <v>543</v>
      </c>
      <c r="D154" s="46">
        <v>240</v>
      </c>
      <c r="E154" s="221">
        <f>1100-121</f>
        <v>979</v>
      </c>
      <c r="G154" s="162"/>
      <c r="O154" s="188"/>
      <c r="R154" s="488">
        <v>-121</v>
      </c>
    </row>
    <row r="155" spans="1:18" s="66" customFormat="1" ht="51">
      <c r="A155" s="49" t="s">
        <v>533</v>
      </c>
      <c r="B155" s="68" t="s">
        <v>369</v>
      </c>
      <c r="C155" s="50" t="s">
        <v>346</v>
      </c>
      <c r="D155" s="52"/>
      <c r="E155" s="222">
        <f>E156+E166</f>
        <v>19662.3639</v>
      </c>
      <c r="G155" s="155"/>
      <c r="O155" s="29"/>
      <c r="R155" s="484"/>
    </row>
    <row r="156" spans="1:18" s="62" customFormat="1" ht="102">
      <c r="A156" s="49" t="s">
        <v>535</v>
      </c>
      <c r="B156" s="68" t="s">
        <v>369</v>
      </c>
      <c r="C156" s="53" t="s">
        <v>534</v>
      </c>
      <c r="D156" s="55"/>
      <c r="E156" s="222">
        <f>E157+E159+E164</f>
        <v>19662.3639</v>
      </c>
      <c r="G156" s="156"/>
      <c r="O156" s="18"/>
      <c r="R156" s="484"/>
    </row>
    <row r="157" spans="1:18" s="62" customFormat="1" ht="127.5">
      <c r="A157" s="54" t="s">
        <v>537</v>
      </c>
      <c r="B157" s="69" t="s">
        <v>369</v>
      </c>
      <c r="C157" s="45" t="s">
        <v>597</v>
      </c>
      <c r="D157" s="55"/>
      <c r="E157" s="222">
        <f>E158</f>
        <v>5355.6794199999995</v>
      </c>
      <c r="G157" s="156"/>
      <c r="O157" s="18"/>
      <c r="R157" s="484"/>
    </row>
    <row r="158" spans="1:8" ht="12.75">
      <c r="A158" s="34" t="s">
        <v>665</v>
      </c>
      <c r="B158" s="69" t="s">
        <v>369</v>
      </c>
      <c r="C158" s="45" t="s">
        <v>597</v>
      </c>
      <c r="D158" s="46">
        <v>410</v>
      </c>
      <c r="E158" s="221">
        <f>1050.57729+4313.31619-8.21406</f>
        <v>5355.6794199999995</v>
      </c>
      <c r="H158" s="146"/>
    </row>
    <row r="159" spans="1:5" ht="108" customHeight="1">
      <c r="A159" s="132" t="s">
        <v>600</v>
      </c>
      <c r="B159" s="133" t="s">
        <v>369</v>
      </c>
      <c r="C159" s="134" t="s">
        <v>536</v>
      </c>
      <c r="D159" s="135"/>
      <c r="E159" s="223">
        <f>E160+E162</f>
        <v>11271.336879999999</v>
      </c>
    </row>
    <row r="160" spans="1:5" ht="127.5">
      <c r="A160" s="54" t="s">
        <v>598</v>
      </c>
      <c r="B160" s="69" t="s">
        <v>369</v>
      </c>
      <c r="C160" s="45" t="s">
        <v>536</v>
      </c>
      <c r="D160" s="56"/>
      <c r="E160" s="221">
        <f>E161</f>
        <v>4508.53475</v>
      </c>
    </row>
    <row r="161" spans="1:8" ht="12.75">
      <c r="A161" s="34" t="s">
        <v>665</v>
      </c>
      <c r="B161" s="69" t="s">
        <v>369</v>
      </c>
      <c r="C161" s="45" t="s">
        <v>536</v>
      </c>
      <c r="D161" s="46">
        <v>410</v>
      </c>
      <c r="E161" s="221">
        <f>4515.44952-6.91477</f>
        <v>4508.53475</v>
      </c>
      <c r="H161" s="146"/>
    </row>
    <row r="162" spans="1:9" ht="127.5">
      <c r="A162" s="54" t="s">
        <v>599</v>
      </c>
      <c r="B162" s="69" t="s">
        <v>369</v>
      </c>
      <c r="C162" s="45" t="s">
        <v>536</v>
      </c>
      <c r="D162" s="56"/>
      <c r="E162" s="221">
        <f>E163</f>
        <v>6762.80213</v>
      </c>
      <c r="I162" s="165"/>
    </row>
    <row r="163" spans="1:8" ht="12.75">
      <c r="A163" s="34" t="s">
        <v>665</v>
      </c>
      <c r="B163" s="69" t="s">
        <v>369</v>
      </c>
      <c r="C163" s="45" t="s">
        <v>536</v>
      </c>
      <c r="D163" s="46">
        <v>410</v>
      </c>
      <c r="E163" s="221">
        <f>2387.41575+4385.75856-10.37218</f>
        <v>6762.80213</v>
      </c>
      <c r="H163" s="146"/>
    </row>
    <row r="164" spans="1:18" s="66" customFormat="1" ht="93" customHeight="1">
      <c r="A164" s="54" t="s">
        <v>538</v>
      </c>
      <c r="B164" s="69" t="s">
        <v>369</v>
      </c>
      <c r="C164" s="45" t="s">
        <v>572</v>
      </c>
      <c r="D164" s="56"/>
      <c r="E164" s="221">
        <f>E165</f>
        <v>3035.3476</v>
      </c>
      <c r="G164" s="155"/>
      <c r="O164" s="29"/>
      <c r="R164" s="484"/>
    </row>
    <row r="165" spans="1:18" s="62" customFormat="1" ht="14.25" customHeight="1">
      <c r="A165" s="3" t="s">
        <v>664</v>
      </c>
      <c r="B165" s="69" t="s">
        <v>369</v>
      </c>
      <c r="C165" s="45" t="s">
        <v>572</v>
      </c>
      <c r="D165" s="46">
        <v>410</v>
      </c>
      <c r="E165" s="221">
        <f>2340.9918+668.8548+25.501</f>
        <v>3035.3476</v>
      </c>
      <c r="G165" s="156"/>
      <c r="H165" s="156"/>
      <c r="O165" s="18"/>
      <c r="R165" s="484"/>
    </row>
    <row r="166" spans="1:18" s="62" customFormat="1" ht="64.5" hidden="1">
      <c r="A166" s="49" t="s">
        <v>614</v>
      </c>
      <c r="B166" s="68" t="s">
        <v>369</v>
      </c>
      <c r="C166" s="53" t="s">
        <v>615</v>
      </c>
      <c r="D166" s="55"/>
      <c r="E166" s="222">
        <f>E167+E169</f>
        <v>0</v>
      </c>
      <c r="O166" s="18"/>
      <c r="R166" s="484"/>
    </row>
    <row r="167" spans="1:18" s="62" customFormat="1" ht="90.75" hidden="1">
      <c r="A167" s="54" t="s">
        <v>621</v>
      </c>
      <c r="B167" s="69" t="s">
        <v>369</v>
      </c>
      <c r="C167" s="45" t="s">
        <v>616</v>
      </c>
      <c r="D167" s="55"/>
      <c r="E167" s="222">
        <f>E168</f>
        <v>0</v>
      </c>
      <c r="O167" s="18"/>
      <c r="R167" s="484"/>
    </row>
    <row r="168" spans="1:7" ht="25.5" hidden="1">
      <c r="A168" s="3" t="s">
        <v>372</v>
      </c>
      <c r="B168" s="69" t="s">
        <v>369</v>
      </c>
      <c r="C168" s="45" t="s">
        <v>616</v>
      </c>
      <c r="D168" s="46">
        <v>414</v>
      </c>
      <c r="E168" s="221">
        <v>0</v>
      </c>
      <c r="G168" s="18"/>
    </row>
    <row r="169" spans="1:18" s="62" customFormat="1" ht="39" hidden="1">
      <c r="A169" s="54" t="s">
        <v>633</v>
      </c>
      <c r="B169" s="69" t="s">
        <v>369</v>
      </c>
      <c r="C169" s="45" t="s">
        <v>632</v>
      </c>
      <c r="D169" s="55"/>
      <c r="E169" s="222">
        <f>E170</f>
        <v>0</v>
      </c>
      <c r="O169" s="18"/>
      <c r="R169" s="484"/>
    </row>
    <row r="170" spans="1:7" ht="25.5" hidden="1">
      <c r="A170" s="3" t="s">
        <v>372</v>
      </c>
      <c r="B170" s="69" t="s">
        <v>369</v>
      </c>
      <c r="C170" s="45" t="s">
        <v>632</v>
      </c>
      <c r="D170" s="46">
        <v>414</v>
      </c>
      <c r="E170" s="221">
        <v>0</v>
      </c>
      <c r="G170" s="18"/>
    </row>
    <row r="171" spans="1:18" s="105" customFormat="1" ht="15">
      <c r="A171" s="130" t="s">
        <v>414</v>
      </c>
      <c r="B171" s="94" t="s">
        <v>413</v>
      </c>
      <c r="C171" s="92"/>
      <c r="D171" s="92"/>
      <c r="E171" s="214">
        <f>E172+E186</f>
        <v>29551.04687</v>
      </c>
      <c r="G171" s="163"/>
      <c r="H171" s="164"/>
      <c r="R171" s="480"/>
    </row>
    <row r="172" spans="1:5" ht="12.75">
      <c r="A172" s="23" t="s">
        <v>459</v>
      </c>
      <c r="B172" s="68" t="s">
        <v>413</v>
      </c>
      <c r="C172" s="42" t="s">
        <v>345</v>
      </c>
      <c r="D172" s="42"/>
      <c r="E172" s="216">
        <f>E173</f>
        <v>10862.042669999999</v>
      </c>
    </row>
    <row r="173" spans="1:5" ht="12.75">
      <c r="A173" s="25" t="s">
        <v>426</v>
      </c>
      <c r="B173" s="68" t="s">
        <v>413</v>
      </c>
      <c r="C173" s="21" t="s">
        <v>422</v>
      </c>
      <c r="D173" s="21"/>
      <c r="E173" s="213">
        <f>E176+E178+E182+E174+E184+E180</f>
        <v>10862.042669999999</v>
      </c>
    </row>
    <row r="174" spans="1:5" ht="25.5">
      <c r="A174" s="90" t="s">
        <v>647</v>
      </c>
      <c r="B174" s="69" t="s">
        <v>413</v>
      </c>
      <c r="C174" s="45" t="s">
        <v>539</v>
      </c>
      <c r="D174" s="56"/>
      <c r="E174" s="221">
        <f>E175</f>
        <v>352.66220000000004</v>
      </c>
    </row>
    <row r="175" spans="1:18" ht="31.5" customHeight="1">
      <c r="A175" s="31" t="s">
        <v>659</v>
      </c>
      <c r="B175" s="69" t="s">
        <v>413</v>
      </c>
      <c r="C175" s="45" t="s">
        <v>539</v>
      </c>
      <c r="D175" s="38">
        <v>240</v>
      </c>
      <c r="E175" s="221">
        <f>300+495-0.0036-114.6342-327.7</f>
        <v>352.66220000000004</v>
      </c>
      <c r="R175" s="477">
        <v>-327.7</v>
      </c>
    </row>
    <row r="176" spans="1:8" ht="25.5">
      <c r="A176" s="3" t="s">
        <v>546</v>
      </c>
      <c r="B176" s="69" t="s">
        <v>413</v>
      </c>
      <c r="C176" s="45" t="s">
        <v>485</v>
      </c>
      <c r="D176" s="46"/>
      <c r="E176" s="221">
        <f>E177</f>
        <v>655.2825</v>
      </c>
      <c r="H176" s="115"/>
    </row>
    <row r="177" spans="1:18" ht="25.5">
      <c r="A177" s="31" t="s">
        <v>379</v>
      </c>
      <c r="B177" s="69" t="s">
        <v>413</v>
      </c>
      <c r="C177" s="45" t="s">
        <v>485</v>
      </c>
      <c r="D177" s="46">
        <v>810</v>
      </c>
      <c r="E177" s="221">
        <f>500+230-74.7175</f>
        <v>655.2825</v>
      </c>
      <c r="R177" s="477">
        <v>-74.7175</v>
      </c>
    </row>
    <row r="178" spans="1:19" s="70" customFormat="1" ht="25.5">
      <c r="A178" s="173" t="s">
        <v>638</v>
      </c>
      <c r="B178" s="28" t="s">
        <v>413</v>
      </c>
      <c r="C178" s="1" t="s">
        <v>637</v>
      </c>
      <c r="D178" s="119"/>
      <c r="E178" s="221">
        <f>E179</f>
        <v>2380.49397</v>
      </c>
      <c r="O178" s="188"/>
      <c r="Q178" s="199"/>
      <c r="R178" s="488"/>
      <c r="S178" s="493"/>
    </row>
    <row r="179" spans="1:18" s="70" customFormat="1" ht="29.25" customHeight="1">
      <c r="A179" s="31" t="s">
        <v>659</v>
      </c>
      <c r="B179" s="28" t="s">
        <v>413</v>
      </c>
      <c r="C179" s="1" t="s">
        <v>637</v>
      </c>
      <c r="D179" s="38">
        <v>240</v>
      </c>
      <c r="E179" s="221">
        <f>293.5936+1894.272+1245.33-1052.70163</f>
        <v>2380.49397</v>
      </c>
      <c r="O179" s="188"/>
      <c r="R179" s="488"/>
    </row>
    <row r="180" spans="1:19" s="70" customFormat="1" ht="25.5" customHeight="1">
      <c r="A180" s="173" t="s">
        <v>322</v>
      </c>
      <c r="B180" s="28" t="s">
        <v>413</v>
      </c>
      <c r="C180" s="1" t="s">
        <v>323</v>
      </c>
      <c r="D180" s="119"/>
      <c r="E180" s="221">
        <f>E181</f>
        <v>1000</v>
      </c>
      <c r="O180" s="188"/>
      <c r="R180" s="488"/>
      <c r="S180" s="420"/>
    </row>
    <row r="181" spans="1:19" s="70" customFormat="1" ht="25.5">
      <c r="A181" s="34" t="s">
        <v>383</v>
      </c>
      <c r="B181" s="28" t="s">
        <v>413</v>
      </c>
      <c r="C181" s="1" t="s">
        <v>323</v>
      </c>
      <c r="D181" s="119">
        <v>240</v>
      </c>
      <c r="E181" s="221">
        <v>1000</v>
      </c>
      <c r="O181" s="188"/>
      <c r="R181" s="488"/>
      <c r="S181" s="420"/>
    </row>
    <row r="182" spans="1:18" s="70" customFormat="1" ht="25.5">
      <c r="A182" s="173" t="s">
        <v>331</v>
      </c>
      <c r="B182" s="28" t="s">
        <v>413</v>
      </c>
      <c r="C182" s="1" t="s">
        <v>636</v>
      </c>
      <c r="D182" s="119"/>
      <c r="E182" s="221">
        <f>E183</f>
        <v>270.672</v>
      </c>
      <c r="O182" s="188"/>
      <c r="R182" s="488"/>
    </row>
    <row r="183" spans="1:18" s="70" customFormat="1" ht="25.5">
      <c r="A183" s="34" t="s">
        <v>383</v>
      </c>
      <c r="B183" s="28" t="s">
        <v>413</v>
      </c>
      <c r="C183" s="1" t="s">
        <v>636</v>
      </c>
      <c r="D183" s="119">
        <v>244</v>
      </c>
      <c r="E183" s="221">
        <v>270.672</v>
      </c>
      <c r="O183" s="188"/>
      <c r="R183" s="488"/>
    </row>
    <row r="184" spans="1:18" s="70" customFormat="1" ht="25.5">
      <c r="A184" s="34" t="s">
        <v>317</v>
      </c>
      <c r="B184" s="28" t="s">
        <v>413</v>
      </c>
      <c r="C184" s="1" t="s">
        <v>314</v>
      </c>
      <c r="D184" s="119"/>
      <c r="E184" s="221">
        <f>E185</f>
        <v>6202.932</v>
      </c>
      <c r="O184" s="188"/>
      <c r="R184" s="488"/>
    </row>
    <row r="185" spans="1:18" s="70" customFormat="1" ht="28.5" customHeight="1">
      <c r="A185" s="31" t="s">
        <v>659</v>
      </c>
      <c r="B185" s="28" t="s">
        <v>413</v>
      </c>
      <c r="C185" s="1" t="s">
        <v>314</v>
      </c>
      <c r="D185" s="119">
        <v>240</v>
      </c>
      <c r="E185" s="221">
        <v>6202.932</v>
      </c>
      <c r="O185" s="188"/>
      <c r="R185" s="488"/>
    </row>
    <row r="186" spans="1:18" s="62" customFormat="1" ht="48" customHeight="1">
      <c r="A186" s="23" t="s">
        <v>540</v>
      </c>
      <c r="B186" s="20" t="s">
        <v>413</v>
      </c>
      <c r="C186" s="21" t="s">
        <v>411</v>
      </c>
      <c r="D186" s="21"/>
      <c r="E186" s="213">
        <f>E187+E193+E204</f>
        <v>18689.0042</v>
      </c>
      <c r="G186" s="156"/>
      <c r="O186" s="18"/>
      <c r="R186" s="484"/>
    </row>
    <row r="187" spans="1:18" s="62" customFormat="1" ht="70.5" customHeight="1">
      <c r="A187" s="25" t="s">
        <v>547</v>
      </c>
      <c r="B187" s="20" t="s">
        <v>413</v>
      </c>
      <c r="C187" s="21" t="s">
        <v>415</v>
      </c>
      <c r="D187" s="21"/>
      <c r="E187" s="213">
        <f>E188</f>
        <v>13676.524270000002</v>
      </c>
      <c r="G187" s="156"/>
      <c r="O187" s="18"/>
      <c r="R187" s="484"/>
    </row>
    <row r="188" spans="1:5" ht="79.5" customHeight="1">
      <c r="A188" s="27" t="s">
        <v>548</v>
      </c>
      <c r="B188" s="28" t="s">
        <v>413</v>
      </c>
      <c r="C188" s="1" t="s">
        <v>549</v>
      </c>
      <c r="D188" s="1"/>
      <c r="E188" s="218">
        <f>E189+E190+E191</f>
        <v>13676.524270000002</v>
      </c>
    </row>
    <row r="189" spans="1:18" s="19" customFormat="1" ht="29.25" customHeight="1">
      <c r="A189" s="31" t="s">
        <v>659</v>
      </c>
      <c r="B189" s="28" t="s">
        <v>413</v>
      </c>
      <c r="C189" s="1" t="s">
        <v>549</v>
      </c>
      <c r="D189" s="38">
        <v>240</v>
      </c>
      <c r="E189" s="218">
        <f>3350/2-529.20454-738.44576</f>
        <v>407.3497000000001</v>
      </c>
      <c r="G189" s="149"/>
      <c r="R189" s="479"/>
    </row>
    <row r="190" spans="1:18" s="70" customFormat="1" ht="25.5">
      <c r="A190" s="31" t="s">
        <v>379</v>
      </c>
      <c r="B190" s="28" t="s">
        <v>413</v>
      </c>
      <c r="C190" s="1" t="s">
        <v>549</v>
      </c>
      <c r="D190" s="46">
        <v>810</v>
      </c>
      <c r="E190" s="221">
        <f>529.20454+806.18003</f>
        <v>1335.38457</v>
      </c>
      <c r="O190" s="188"/>
      <c r="R190" s="488"/>
    </row>
    <row r="191" spans="1:18" s="71" customFormat="1" ht="82.5" customHeight="1">
      <c r="A191" s="30" t="s">
        <v>642</v>
      </c>
      <c r="B191" s="28" t="s">
        <v>413</v>
      </c>
      <c r="C191" s="1" t="s">
        <v>315</v>
      </c>
      <c r="D191" s="1"/>
      <c r="E191" s="218">
        <f>E192</f>
        <v>11933.79</v>
      </c>
      <c r="O191" s="19"/>
      <c r="R191" s="488"/>
    </row>
    <row r="192" spans="1:18" s="70" customFormat="1" ht="25.5">
      <c r="A192" s="31" t="s">
        <v>379</v>
      </c>
      <c r="B192" s="28" t="s">
        <v>413</v>
      </c>
      <c r="C192" s="1" t="s">
        <v>315</v>
      </c>
      <c r="D192" s="46">
        <v>810</v>
      </c>
      <c r="E192" s="221">
        <f>4761.801-629.271+7801.26</f>
        <v>11933.79</v>
      </c>
      <c r="O192" s="188"/>
      <c r="R192" s="488"/>
    </row>
    <row r="193" spans="1:18" s="71" customFormat="1" ht="79.5" customHeight="1">
      <c r="A193" s="25" t="s">
        <v>550</v>
      </c>
      <c r="B193" s="20" t="s">
        <v>413</v>
      </c>
      <c r="C193" s="21" t="s">
        <v>551</v>
      </c>
      <c r="D193" s="21"/>
      <c r="E193" s="213">
        <f>E194+E199+E197+E201</f>
        <v>4164.87993</v>
      </c>
      <c r="G193" s="161"/>
      <c r="O193" s="19"/>
      <c r="R193" s="488"/>
    </row>
    <row r="194" spans="1:18" s="71" customFormat="1" ht="81" customHeight="1">
      <c r="A194" s="30" t="s">
        <v>643</v>
      </c>
      <c r="B194" s="28" t="s">
        <v>413</v>
      </c>
      <c r="C194" s="1" t="s">
        <v>552</v>
      </c>
      <c r="D194" s="1"/>
      <c r="E194" s="218">
        <f>E195+E196</f>
        <v>1059.26573</v>
      </c>
      <c r="G194" s="161"/>
      <c r="O194" s="19"/>
      <c r="R194" s="488"/>
    </row>
    <row r="195" spans="1:18" s="70" customFormat="1" ht="25.5">
      <c r="A195" s="31" t="s">
        <v>379</v>
      </c>
      <c r="B195" s="28" t="s">
        <v>413</v>
      </c>
      <c r="C195" s="1" t="s">
        <v>552</v>
      </c>
      <c r="D195" s="46">
        <v>810</v>
      </c>
      <c r="E195" s="221"/>
      <c r="O195" s="188"/>
      <c r="R195" s="488"/>
    </row>
    <row r="196" spans="1:18" ht="31.5" customHeight="1">
      <c r="A196" s="31" t="s">
        <v>659</v>
      </c>
      <c r="B196" s="28" t="s">
        <v>413</v>
      </c>
      <c r="C196" s="1" t="s">
        <v>552</v>
      </c>
      <c r="D196" s="38">
        <v>240</v>
      </c>
      <c r="E196" s="218">
        <f>1690-67.73427-563</f>
        <v>1059.26573</v>
      </c>
      <c r="R196" s="477">
        <v>-563</v>
      </c>
    </row>
    <row r="197" spans="1:5" ht="78" customHeight="1">
      <c r="A197" s="31" t="s">
        <v>340</v>
      </c>
      <c r="B197" s="28" t="s">
        <v>413</v>
      </c>
      <c r="C197" s="1" t="s">
        <v>674</v>
      </c>
      <c r="D197" s="38"/>
      <c r="E197" s="218">
        <f>E198</f>
        <v>2135.6142</v>
      </c>
    </row>
    <row r="198" spans="1:5" ht="15.75" customHeight="1">
      <c r="A198" s="34" t="s">
        <v>665</v>
      </c>
      <c r="B198" s="28" t="s">
        <v>413</v>
      </c>
      <c r="C198" s="1" t="s">
        <v>674</v>
      </c>
      <c r="D198" s="38">
        <v>410</v>
      </c>
      <c r="E198" s="218">
        <f>470+1665.6142</f>
        <v>2135.6142</v>
      </c>
    </row>
    <row r="199" spans="1:18" s="71" customFormat="1" ht="78" hidden="1">
      <c r="A199" s="30" t="s">
        <v>642</v>
      </c>
      <c r="B199" s="28" t="s">
        <v>413</v>
      </c>
      <c r="C199" s="1" t="s">
        <v>619</v>
      </c>
      <c r="D199" s="1"/>
      <c r="E199" s="218">
        <f>E200</f>
        <v>0</v>
      </c>
      <c r="O199" s="19"/>
      <c r="R199" s="488"/>
    </row>
    <row r="200" spans="1:18" s="70" customFormat="1" ht="25.5" hidden="1">
      <c r="A200" s="31" t="s">
        <v>379</v>
      </c>
      <c r="B200" s="28" t="s">
        <v>413</v>
      </c>
      <c r="C200" s="1" t="s">
        <v>619</v>
      </c>
      <c r="D200" s="46">
        <v>810</v>
      </c>
      <c r="E200" s="221"/>
      <c r="O200" s="188"/>
      <c r="R200" s="488"/>
    </row>
    <row r="201" spans="1:5" ht="27" customHeight="1">
      <c r="A201" s="31" t="s">
        <v>696</v>
      </c>
      <c r="B201" s="28" t="s">
        <v>413</v>
      </c>
      <c r="C201" s="1" t="s">
        <v>689</v>
      </c>
      <c r="D201" s="38"/>
      <c r="E201" s="218">
        <f>E202+E203</f>
        <v>970</v>
      </c>
    </row>
    <row r="202" spans="1:5" ht="31.5" customHeight="1">
      <c r="A202" s="31" t="s">
        <v>659</v>
      </c>
      <c r="B202" s="28" t="s">
        <v>413</v>
      </c>
      <c r="C202" s="1" t="s">
        <v>689</v>
      </c>
      <c r="D202" s="38">
        <v>240</v>
      </c>
      <c r="E202" s="218">
        <f>500</f>
        <v>500</v>
      </c>
    </row>
    <row r="203" spans="1:5" ht="20.25" customHeight="1">
      <c r="A203" s="34" t="s">
        <v>665</v>
      </c>
      <c r="B203" s="28" t="s">
        <v>413</v>
      </c>
      <c r="C203" s="1" t="s">
        <v>689</v>
      </c>
      <c r="D203" s="40">
        <v>410</v>
      </c>
      <c r="E203" s="218">
        <v>470</v>
      </c>
    </row>
    <row r="204" spans="1:18" s="71" customFormat="1" ht="75.75" customHeight="1">
      <c r="A204" s="111" t="s">
        <v>584</v>
      </c>
      <c r="B204" s="20" t="s">
        <v>413</v>
      </c>
      <c r="C204" s="21" t="s">
        <v>582</v>
      </c>
      <c r="D204" s="21"/>
      <c r="E204" s="213">
        <f>E205</f>
        <v>847.6</v>
      </c>
      <c r="G204" s="161"/>
      <c r="O204" s="19"/>
      <c r="R204" s="488"/>
    </row>
    <row r="205" spans="1:18" s="71" customFormat="1" ht="84" customHeight="1">
      <c r="A205" s="30" t="s">
        <v>583</v>
      </c>
      <c r="B205" s="69" t="s">
        <v>413</v>
      </c>
      <c r="C205" s="120" t="s">
        <v>581</v>
      </c>
      <c r="D205" s="1"/>
      <c r="E205" s="218">
        <f>E206+E207</f>
        <v>847.6</v>
      </c>
      <c r="G205" s="161"/>
      <c r="O205" s="19"/>
      <c r="R205" s="488"/>
    </row>
    <row r="206" spans="1:18" s="70" customFormat="1" ht="25.5">
      <c r="A206" s="34" t="s">
        <v>383</v>
      </c>
      <c r="B206" s="69" t="s">
        <v>413</v>
      </c>
      <c r="C206" s="120" t="s">
        <v>581</v>
      </c>
      <c r="D206" s="38">
        <v>240</v>
      </c>
      <c r="E206" s="221">
        <f>1200-500-291</f>
        <v>409</v>
      </c>
      <c r="G206" s="162"/>
      <c r="O206" s="188"/>
      <c r="R206" s="488">
        <v>-291</v>
      </c>
    </row>
    <row r="207" spans="1:18" s="70" customFormat="1" ht="12.75">
      <c r="A207" s="34" t="s">
        <v>665</v>
      </c>
      <c r="B207" s="69" t="s">
        <v>413</v>
      </c>
      <c r="C207" s="120" t="s">
        <v>581</v>
      </c>
      <c r="D207" s="46">
        <v>410</v>
      </c>
      <c r="E207" s="221">
        <f>1000-200-361.4</f>
        <v>438.6</v>
      </c>
      <c r="O207" s="188"/>
      <c r="R207" s="488">
        <v>-361.4</v>
      </c>
    </row>
    <row r="208" spans="1:18" s="106" customFormat="1" ht="15">
      <c r="A208" s="103" t="s">
        <v>448</v>
      </c>
      <c r="B208" s="94" t="s">
        <v>449</v>
      </c>
      <c r="C208" s="92"/>
      <c r="D208" s="92"/>
      <c r="E208" s="216">
        <f>E209+E229+E244+E248</f>
        <v>16148.132</v>
      </c>
      <c r="O208" s="189"/>
      <c r="R208" s="489"/>
    </row>
    <row r="209" spans="1:5" ht="12.75">
      <c r="A209" s="25" t="s">
        <v>426</v>
      </c>
      <c r="B209" s="68" t="s">
        <v>449</v>
      </c>
      <c r="C209" s="21" t="s">
        <v>422</v>
      </c>
      <c r="D209" s="21"/>
      <c r="E209" s="213">
        <f>E210+E217+E219+E221+E225+E223+E227+E215</f>
        <v>7388.4</v>
      </c>
    </row>
    <row r="210" spans="1:18" s="19" customFormat="1" ht="38.25">
      <c r="A210" s="48" t="s">
        <v>462</v>
      </c>
      <c r="B210" s="39" t="s">
        <v>449</v>
      </c>
      <c r="C210" s="38" t="s">
        <v>423</v>
      </c>
      <c r="D210" s="38"/>
      <c r="E210" s="217">
        <f>E211+E212+E213+E214</f>
        <v>1676.4</v>
      </c>
      <c r="G210" s="149"/>
      <c r="R210" s="479"/>
    </row>
    <row r="211" spans="1:18" s="67" customFormat="1" ht="18.75" customHeight="1">
      <c r="A211" s="191" t="s">
        <v>662</v>
      </c>
      <c r="B211" s="39" t="s">
        <v>449</v>
      </c>
      <c r="C211" s="38" t="s">
        <v>423</v>
      </c>
      <c r="D211" s="38">
        <v>110</v>
      </c>
      <c r="E211" s="217">
        <f>1189.5+410.9</f>
        <v>1600.4</v>
      </c>
      <c r="G211" s="157"/>
      <c r="R211" s="485"/>
    </row>
    <row r="212" spans="1:18" s="26" customFormat="1" ht="25.5" hidden="1">
      <c r="A212" s="34" t="s">
        <v>463</v>
      </c>
      <c r="B212" s="39" t="s">
        <v>449</v>
      </c>
      <c r="C212" s="38" t="s">
        <v>423</v>
      </c>
      <c r="D212" s="38">
        <v>112</v>
      </c>
      <c r="E212" s="217">
        <v>0</v>
      </c>
      <c r="G212" s="153"/>
      <c r="O212" s="65"/>
      <c r="R212" s="482"/>
    </row>
    <row r="213" spans="1:18" s="29" customFormat="1" ht="27" customHeight="1">
      <c r="A213" s="31" t="s">
        <v>659</v>
      </c>
      <c r="B213" s="39" t="s">
        <v>449</v>
      </c>
      <c r="C213" s="38" t="s">
        <v>423</v>
      </c>
      <c r="D213" s="38">
        <v>240</v>
      </c>
      <c r="E213" s="217">
        <f>60.4+0.6</f>
        <v>61</v>
      </c>
      <c r="G213" s="151"/>
      <c r="R213" s="477"/>
    </row>
    <row r="214" spans="1:18" s="29" customFormat="1" ht="18.75" customHeight="1">
      <c r="A214" s="191" t="s">
        <v>663</v>
      </c>
      <c r="B214" s="39" t="s">
        <v>449</v>
      </c>
      <c r="C214" s="38" t="s">
        <v>423</v>
      </c>
      <c r="D214" s="38">
        <v>850</v>
      </c>
      <c r="E214" s="217">
        <f>110-65-30</f>
        <v>15</v>
      </c>
      <c r="G214" s="151"/>
      <c r="R214" s="477"/>
    </row>
    <row r="215" spans="1:18" s="19" customFormat="1" ht="25.5" hidden="1">
      <c r="A215" s="48" t="s">
        <v>703</v>
      </c>
      <c r="B215" s="39" t="s">
        <v>449</v>
      </c>
      <c r="C215" s="38" t="s">
        <v>702</v>
      </c>
      <c r="D215" s="38"/>
      <c r="E215" s="217">
        <f>E216</f>
        <v>0</v>
      </c>
      <c r="G215" s="149"/>
      <c r="R215" s="479"/>
    </row>
    <row r="216" spans="1:18" s="67" customFormat="1" ht="18.75" customHeight="1" hidden="1">
      <c r="A216" s="3" t="s">
        <v>668</v>
      </c>
      <c r="B216" s="39" t="s">
        <v>449</v>
      </c>
      <c r="C216" s="38" t="s">
        <v>702</v>
      </c>
      <c r="D216" s="38">
        <v>610</v>
      </c>
      <c r="E216" s="217">
        <v>0</v>
      </c>
      <c r="G216" s="157"/>
      <c r="R216" s="485"/>
    </row>
    <row r="217" spans="1:5" ht="25.5">
      <c r="A217" s="48" t="s">
        <v>554</v>
      </c>
      <c r="B217" s="69" t="s">
        <v>449</v>
      </c>
      <c r="C217" s="45" t="s">
        <v>553</v>
      </c>
      <c r="D217" s="46"/>
      <c r="E217" s="221">
        <f>E218</f>
        <v>4662</v>
      </c>
    </row>
    <row r="218" spans="1:5" ht="29.25" customHeight="1">
      <c r="A218" s="31" t="s">
        <v>659</v>
      </c>
      <c r="B218" s="69" t="s">
        <v>449</v>
      </c>
      <c r="C218" s="45" t="s">
        <v>553</v>
      </c>
      <c r="D218" s="38">
        <v>240</v>
      </c>
      <c r="E218" s="221">
        <f>3000+500+300+500+362</f>
        <v>4662</v>
      </c>
    </row>
    <row r="219" spans="1:18" s="70" customFormat="1" ht="39" hidden="1">
      <c r="A219" s="3" t="s">
        <v>300</v>
      </c>
      <c r="B219" s="69" t="s">
        <v>449</v>
      </c>
      <c r="C219" s="45" t="s">
        <v>555</v>
      </c>
      <c r="D219" s="46"/>
      <c r="E219" s="221">
        <f>E220</f>
        <v>0</v>
      </c>
      <c r="G219" s="162"/>
      <c r="O219" s="188"/>
      <c r="R219" s="488"/>
    </row>
    <row r="220" spans="1:18" s="65" customFormat="1" ht="28.5" customHeight="1" hidden="1">
      <c r="A220" s="31" t="s">
        <v>659</v>
      </c>
      <c r="B220" s="69" t="s">
        <v>449</v>
      </c>
      <c r="C220" s="45" t="s">
        <v>555</v>
      </c>
      <c r="D220" s="38">
        <v>610</v>
      </c>
      <c r="E220" s="221">
        <f>50-50+527.728-150.783-376.945</f>
        <v>0</v>
      </c>
      <c r="G220" s="160"/>
      <c r="R220" s="486"/>
    </row>
    <row r="221" spans="1:18" s="29" customFormat="1" ht="25.5">
      <c r="A221" s="3" t="s">
        <v>556</v>
      </c>
      <c r="B221" s="69" t="s">
        <v>449</v>
      </c>
      <c r="C221" s="45" t="s">
        <v>557</v>
      </c>
      <c r="D221" s="46"/>
      <c r="E221" s="221">
        <f>E222</f>
        <v>750</v>
      </c>
      <c r="G221" s="151"/>
      <c r="R221" s="477"/>
    </row>
    <row r="222" spans="1:18" s="29" customFormat="1" ht="29.25" customHeight="1">
      <c r="A222" s="31" t="s">
        <v>659</v>
      </c>
      <c r="B222" s="69" t="s">
        <v>449</v>
      </c>
      <c r="C222" s="45" t="s">
        <v>557</v>
      </c>
      <c r="D222" s="38">
        <v>240</v>
      </c>
      <c r="E222" s="221">
        <f>(800+250)/2+303+302-380</f>
        <v>750</v>
      </c>
      <c r="G222" s="151"/>
      <c r="R222" s="477"/>
    </row>
    <row r="223" spans="1:18" s="29" customFormat="1" ht="39" hidden="1">
      <c r="A223" s="31" t="s">
        <v>646</v>
      </c>
      <c r="B223" s="69" t="s">
        <v>449</v>
      </c>
      <c r="C223" s="45" t="s">
        <v>634</v>
      </c>
      <c r="D223" s="46"/>
      <c r="E223" s="221">
        <f>E224</f>
        <v>0</v>
      </c>
      <c r="R223" s="477"/>
    </row>
    <row r="224" spans="1:18" s="29" customFormat="1" ht="25.5" hidden="1">
      <c r="A224" s="34" t="s">
        <v>383</v>
      </c>
      <c r="B224" s="69" t="s">
        <v>449</v>
      </c>
      <c r="C224" s="45" t="s">
        <v>634</v>
      </c>
      <c r="D224" s="46">
        <v>244</v>
      </c>
      <c r="E224" s="221"/>
      <c r="R224" s="477"/>
    </row>
    <row r="225" spans="1:18" s="29" customFormat="1" ht="12.75" hidden="1">
      <c r="A225" s="34" t="s">
        <v>605</v>
      </c>
      <c r="B225" s="69" t="s">
        <v>449</v>
      </c>
      <c r="C225" s="45" t="s">
        <v>604</v>
      </c>
      <c r="D225" s="46"/>
      <c r="E225" s="221">
        <f>E226</f>
        <v>0</v>
      </c>
      <c r="R225" s="477"/>
    </row>
    <row r="226" spans="1:18" s="29" customFormat="1" ht="25.5" hidden="1">
      <c r="A226" s="34" t="s">
        <v>383</v>
      </c>
      <c r="B226" s="69" t="s">
        <v>449</v>
      </c>
      <c r="C226" s="45" t="s">
        <v>604</v>
      </c>
      <c r="D226" s="46">
        <v>244</v>
      </c>
      <c r="E226" s="221"/>
      <c r="R226" s="477"/>
    </row>
    <row r="227" spans="1:18" s="29" customFormat="1" ht="25.5">
      <c r="A227" s="3" t="s">
        <v>690</v>
      </c>
      <c r="B227" s="69" t="s">
        <v>449</v>
      </c>
      <c r="C227" s="45" t="s">
        <v>691</v>
      </c>
      <c r="D227" s="46"/>
      <c r="E227" s="221">
        <f>E228</f>
        <v>300</v>
      </c>
      <c r="G227" s="151"/>
      <c r="R227" s="477"/>
    </row>
    <row r="228" spans="1:18" s="29" customFormat="1" ht="29.25" customHeight="1">
      <c r="A228" s="31" t="s">
        <v>659</v>
      </c>
      <c r="B228" s="69" t="s">
        <v>449</v>
      </c>
      <c r="C228" s="45" t="s">
        <v>691</v>
      </c>
      <c r="D228" s="38">
        <v>240</v>
      </c>
      <c r="E228" s="221">
        <f>700-400</f>
        <v>300</v>
      </c>
      <c r="G228" s="151"/>
      <c r="R228" s="477"/>
    </row>
    <row r="229" spans="1:18" s="66" customFormat="1" ht="25.5">
      <c r="A229" s="49" t="s">
        <v>558</v>
      </c>
      <c r="B229" s="68" t="s">
        <v>449</v>
      </c>
      <c r="C229" s="53" t="s">
        <v>417</v>
      </c>
      <c r="D229" s="56"/>
      <c r="E229" s="222">
        <f>E230+E239</f>
        <v>8614.323</v>
      </c>
      <c r="G229" s="155"/>
      <c r="O229" s="29"/>
      <c r="R229" s="484"/>
    </row>
    <row r="230" spans="1:18" s="62" customFormat="1" ht="51">
      <c r="A230" s="49" t="s">
        <v>560</v>
      </c>
      <c r="B230" s="68" t="s">
        <v>449</v>
      </c>
      <c r="C230" s="53" t="s">
        <v>559</v>
      </c>
      <c r="D230" s="56"/>
      <c r="E230" s="222">
        <f>E233+E235+E237+E231</f>
        <v>8614.323</v>
      </c>
      <c r="G230" s="156"/>
      <c r="O230" s="18"/>
      <c r="R230" s="484"/>
    </row>
    <row r="231" spans="1:5" ht="63.75">
      <c r="A231" s="54" t="s">
        <v>707</v>
      </c>
      <c r="B231" s="69" t="s">
        <v>449</v>
      </c>
      <c r="C231" s="38" t="s">
        <v>706</v>
      </c>
      <c r="D231" s="56"/>
      <c r="E231" s="221">
        <f>E232</f>
        <v>7828.283</v>
      </c>
    </row>
    <row r="232" spans="1:18" s="67" customFormat="1" ht="18.75" customHeight="1">
      <c r="A232" s="3" t="s">
        <v>668</v>
      </c>
      <c r="B232" s="39" t="s">
        <v>449</v>
      </c>
      <c r="C232" s="38" t="s">
        <v>706</v>
      </c>
      <c r="D232" s="38">
        <v>610</v>
      </c>
      <c r="E232" s="217">
        <f>463.3+1000+6314.2+150.783-100</f>
        <v>7828.283</v>
      </c>
      <c r="G232" s="157"/>
      <c r="R232" s="485"/>
    </row>
    <row r="233" spans="1:5" ht="63.75">
      <c r="A233" s="54" t="s">
        <v>585</v>
      </c>
      <c r="B233" s="69" t="s">
        <v>449</v>
      </c>
      <c r="C233" s="45" t="s">
        <v>561</v>
      </c>
      <c r="D233" s="56"/>
      <c r="E233" s="221">
        <f>E234</f>
        <v>12.800000000000011</v>
      </c>
    </row>
    <row r="234" spans="1:5" ht="25.5" customHeight="1">
      <c r="A234" s="31" t="s">
        <v>659</v>
      </c>
      <c r="B234" s="69" t="s">
        <v>449</v>
      </c>
      <c r="C234" s="45" t="s">
        <v>561</v>
      </c>
      <c r="D234" s="38">
        <v>240</v>
      </c>
      <c r="E234" s="221">
        <f>676.1-200-463.3</f>
        <v>12.800000000000011</v>
      </c>
    </row>
    <row r="235" spans="1:5" ht="54" customHeight="1">
      <c r="A235" s="34" t="s">
        <v>562</v>
      </c>
      <c r="B235" s="69" t="s">
        <v>449</v>
      </c>
      <c r="C235" s="45" t="s">
        <v>563</v>
      </c>
      <c r="D235" s="56"/>
      <c r="E235" s="221">
        <f>E236</f>
        <v>68</v>
      </c>
    </row>
    <row r="236" spans="1:5" ht="27.75" customHeight="1">
      <c r="A236" s="31" t="s">
        <v>659</v>
      </c>
      <c r="B236" s="69" t="s">
        <v>449</v>
      </c>
      <c r="C236" s="45" t="s">
        <v>563</v>
      </c>
      <c r="D236" s="38">
        <v>240</v>
      </c>
      <c r="E236" s="221">
        <f>370-302</f>
        <v>68</v>
      </c>
    </row>
    <row r="237" spans="1:5" ht="51" customHeight="1">
      <c r="A237" s="34" t="s">
        <v>564</v>
      </c>
      <c r="B237" s="69" t="s">
        <v>449</v>
      </c>
      <c r="C237" s="45" t="s">
        <v>570</v>
      </c>
      <c r="D237" s="56"/>
      <c r="E237" s="221">
        <f>E238</f>
        <v>705.2399999999998</v>
      </c>
    </row>
    <row r="238" spans="1:18" ht="24.75" customHeight="1">
      <c r="A238" s="31" t="s">
        <v>659</v>
      </c>
      <c r="B238" s="69" t="s">
        <v>449</v>
      </c>
      <c r="C238" s="45" t="s">
        <v>570</v>
      </c>
      <c r="D238" s="38">
        <v>240</v>
      </c>
      <c r="E238" s="221">
        <f>920+723+1222.24-500-1000-660</f>
        <v>705.2399999999998</v>
      </c>
      <c r="R238" s="477">
        <v>-660</v>
      </c>
    </row>
    <row r="239" spans="1:18" s="62" customFormat="1" ht="39" hidden="1">
      <c r="A239" s="49" t="s">
        <v>565</v>
      </c>
      <c r="B239" s="68" t="s">
        <v>449</v>
      </c>
      <c r="C239" s="53" t="s">
        <v>458</v>
      </c>
      <c r="D239" s="56"/>
      <c r="E239" s="222">
        <f>E240+E242</f>
        <v>0</v>
      </c>
      <c r="G239" s="156"/>
      <c r="O239" s="18"/>
      <c r="R239" s="484"/>
    </row>
    <row r="240" spans="1:5" ht="51.75" hidden="1">
      <c r="A240" s="54" t="s">
        <v>622</v>
      </c>
      <c r="B240" s="69" t="s">
        <v>449</v>
      </c>
      <c r="C240" s="45" t="s">
        <v>577</v>
      </c>
      <c r="D240" s="56"/>
      <c r="E240" s="221">
        <f>E241</f>
        <v>0</v>
      </c>
    </row>
    <row r="241" spans="1:5" ht="26.25" customHeight="1" hidden="1">
      <c r="A241" s="31" t="s">
        <v>659</v>
      </c>
      <c r="B241" s="69" t="s">
        <v>449</v>
      </c>
      <c r="C241" s="45" t="s">
        <v>577</v>
      </c>
      <c r="D241" s="38">
        <v>240</v>
      </c>
      <c r="E241" s="221">
        <f>20+283-303</f>
        <v>0</v>
      </c>
    </row>
    <row r="242" spans="1:5" ht="51.75" hidden="1">
      <c r="A242" s="54" t="s">
        <v>586</v>
      </c>
      <c r="B242" s="69" t="s">
        <v>449</v>
      </c>
      <c r="C242" s="45" t="s">
        <v>578</v>
      </c>
      <c r="D242" s="56"/>
      <c r="E242" s="221">
        <f>E243</f>
        <v>0</v>
      </c>
    </row>
    <row r="243" spans="1:5" ht="25.5" hidden="1">
      <c r="A243" s="34" t="s">
        <v>383</v>
      </c>
      <c r="B243" s="69" t="s">
        <v>449</v>
      </c>
      <c r="C243" s="45" t="s">
        <v>578</v>
      </c>
      <c r="D243" s="46">
        <v>244</v>
      </c>
      <c r="E243" s="221"/>
    </row>
    <row r="244" spans="1:18" s="66" customFormat="1" ht="12.75" hidden="1">
      <c r="A244" s="49" t="s">
        <v>518</v>
      </c>
      <c r="B244" s="68" t="s">
        <v>449</v>
      </c>
      <c r="C244" s="53" t="s">
        <v>520</v>
      </c>
      <c r="D244" s="56"/>
      <c r="E244" s="222">
        <f>E245</f>
        <v>0</v>
      </c>
      <c r="G244" s="155"/>
      <c r="O244" s="29"/>
      <c r="R244" s="484"/>
    </row>
    <row r="245" spans="1:18" s="62" customFormat="1" ht="39" hidden="1">
      <c r="A245" s="49" t="s">
        <v>519</v>
      </c>
      <c r="B245" s="50" t="s">
        <v>449</v>
      </c>
      <c r="C245" s="53" t="s">
        <v>521</v>
      </c>
      <c r="D245" s="55"/>
      <c r="E245" s="222">
        <f>E246</f>
        <v>0</v>
      </c>
      <c r="G245" s="156"/>
      <c r="O245" s="18"/>
      <c r="R245" s="484"/>
    </row>
    <row r="246" spans="1:18" s="29" customFormat="1" ht="51.75" hidden="1">
      <c r="A246" s="44" t="s">
        <v>675</v>
      </c>
      <c r="B246" s="69" t="s">
        <v>449</v>
      </c>
      <c r="C246" s="45" t="s">
        <v>657</v>
      </c>
      <c r="D246" s="46"/>
      <c r="E246" s="221">
        <f>E247</f>
        <v>0</v>
      </c>
      <c r="R246" s="477"/>
    </row>
    <row r="247" spans="1:18" s="29" customFormat="1" ht="30" customHeight="1" hidden="1">
      <c r="A247" s="31" t="s">
        <v>659</v>
      </c>
      <c r="B247" s="69" t="s">
        <v>449</v>
      </c>
      <c r="C247" s="45" t="s">
        <v>657</v>
      </c>
      <c r="D247" s="38">
        <v>240</v>
      </c>
      <c r="E247" s="221">
        <v>0</v>
      </c>
      <c r="R247" s="477"/>
    </row>
    <row r="248" spans="1:18" s="66" customFormat="1" ht="51">
      <c r="A248" s="49" t="s">
        <v>700</v>
      </c>
      <c r="B248" s="68" t="s">
        <v>449</v>
      </c>
      <c r="C248" s="53" t="s">
        <v>697</v>
      </c>
      <c r="D248" s="56"/>
      <c r="E248" s="222">
        <f>E249</f>
        <v>145.409</v>
      </c>
      <c r="G248" s="155"/>
      <c r="O248" s="29"/>
      <c r="R248" s="484"/>
    </row>
    <row r="249" spans="1:18" s="62" customFormat="1" ht="76.5">
      <c r="A249" s="49" t="s">
        <v>701</v>
      </c>
      <c r="B249" s="50" t="s">
        <v>449</v>
      </c>
      <c r="C249" s="53" t="s">
        <v>698</v>
      </c>
      <c r="D249" s="55"/>
      <c r="E249" s="222">
        <f>E250+E252</f>
        <v>145.409</v>
      </c>
      <c r="G249" s="156"/>
      <c r="O249" s="18"/>
      <c r="R249" s="484"/>
    </row>
    <row r="250" spans="1:18" s="29" customFormat="1" ht="12.75">
      <c r="A250" s="44" t="s">
        <v>320</v>
      </c>
      <c r="B250" s="69" t="s">
        <v>449</v>
      </c>
      <c r="C250" s="45" t="s">
        <v>699</v>
      </c>
      <c r="D250" s="46"/>
      <c r="E250" s="221">
        <f>E251</f>
        <v>13.219</v>
      </c>
      <c r="R250" s="477"/>
    </row>
    <row r="251" spans="1:18" s="29" customFormat="1" ht="30" customHeight="1">
      <c r="A251" s="31" t="s">
        <v>659</v>
      </c>
      <c r="B251" s="69" t="s">
        <v>449</v>
      </c>
      <c r="C251" s="45" t="s">
        <v>699</v>
      </c>
      <c r="D251" s="38">
        <v>240</v>
      </c>
      <c r="E251" s="221">
        <v>13.219</v>
      </c>
      <c r="R251" s="477"/>
    </row>
    <row r="252" spans="1:18" s="29" customFormat="1" ht="30" customHeight="1">
      <c r="A252" s="31" t="s">
        <v>659</v>
      </c>
      <c r="B252" s="69" t="s">
        <v>449</v>
      </c>
      <c r="C252" s="45" t="s">
        <v>299</v>
      </c>
      <c r="D252" s="38">
        <v>240</v>
      </c>
      <c r="E252" s="221">
        <v>132.19</v>
      </c>
      <c r="R252" s="477"/>
    </row>
    <row r="253" spans="1:18" s="105" customFormat="1" ht="15">
      <c r="A253" s="91" t="s">
        <v>443</v>
      </c>
      <c r="B253" s="93" t="s">
        <v>440</v>
      </c>
      <c r="C253" s="92"/>
      <c r="D253" s="92"/>
      <c r="E253" s="214">
        <f>E254</f>
        <v>15229.28</v>
      </c>
      <c r="G253" s="163"/>
      <c r="R253" s="480"/>
    </row>
    <row r="254" spans="1:18" s="102" customFormat="1" ht="15">
      <c r="A254" s="91" t="s">
        <v>363</v>
      </c>
      <c r="B254" s="93" t="s">
        <v>362</v>
      </c>
      <c r="C254" s="92"/>
      <c r="D254" s="92"/>
      <c r="E254" s="214">
        <f>E264+E270+E273+E255</f>
        <v>15229.28</v>
      </c>
      <c r="G254" s="159"/>
      <c r="O254" s="105"/>
      <c r="R254" s="196"/>
    </row>
    <row r="255" spans="1:7" ht="28.5">
      <c r="A255" s="91" t="s">
        <v>426</v>
      </c>
      <c r="B255" s="93" t="s">
        <v>362</v>
      </c>
      <c r="C255" s="92" t="s">
        <v>422</v>
      </c>
      <c r="D255" s="92"/>
      <c r="E255" s="214">
        <f>E261+E256+E259</f>
        <v>1858.9</v>
      </c>
      <c r="G255" s="18"/>
    </row>
    <row r="256" spans="1:18" s="29" customFormat="1" ht="25.5">
      <c r="A256" s="31" t="s">
        <v>631</v>
      </c>
      <c r="B256" s="28" t="s">
        <v>362</v>
      </c>
      <c r="C256" s="1" t="s">
        <v>630</v>
      </c>
      <c r="D256" s="1"/>
      <c r="E256" s="218">
        <f>E257+E258</f>
        <v>1258.9</v>
      </c>
      <c r="R256" s="477"/>
    </row>
    <row r="257" spans="1:18" s="29" customFormat="1" ht="18" customHeight="1">
      <c r="A257" s="192" t="s">
        <v>662</v>
      </c>
      <c r="B257" s="28" t="s">
        <v>362</v>
      </c>
      <c r="C257" s="1" t="s">
        <v>630</v>
      </c>
      <c r="D257" s="1" t="s">
        <v>666</v>
      </c>
      <c r="E257" s="218">
        <v>558.9</v>
      </c>
      <c r="R257" s="477"/>
    </row>
    <row r="258" spans="1:18" s="29" customFormat="1" ht="12.75">
      <c r="A258" s="31" t="s">
        <v>1</v>
      </c>
      <c r="B258" s="28" t="s">
        <v>362</v>
      </c>
      <c r="C258" s="1" t="s">
        <v>630</v>
      </c>
      <c r="D258" s="1" t="s">
        <v>669</v>
      </c>
      <c r="E258" s="218">
        <v>700</v>
      </c>
      <c r="R258" s="477"/>
    </row>
    <row r="259" spans="1:18" s="29" customFormat="1" ht="12.75" hidden="1">
      <c r="A259" s="31" t="s">
        <v>629</v>
      </c>
      <c r="B259" s="28" t="s">
        <v>362</v>
      </c>
      <c r="C259" s="1" t="s">
        <v>628</v>
      </c>
      <c r="D259" s="1"/>
      <c r="E259" s="218">
        <f>E260</f>
        <v>0</v>
      </c>
      <c r="R259" s="477"/>
    </row>
    <row r="260" spans="1:18" s="29" customFormat="1" ht="25.5" hidden="1">
      <c r="A260" s="31" t="s">
        <v>383</v>
      </c>
      <c r="B260" s="28" t="s">
        <v>362</v>
      </c>
      <c r="C260" s="1" t="s">
        <v>628</v>
      </c>
      <c r="D260" s="1" t="s">
        <v>409</v>
      </c>
      <c r="E260" s="218"/>
      <c r="R260" s="477"/>
    </row>
    <row r="261" spans="1:18" s="29" customFormat="1" ht="12.75">
      <c r="A261" s="31" t="s">
        <v>603</v>
      </c>
      <c r="B261" s="28" t="s">
        <v>362</v>
      </c>
      <c r="C261" s="1" t="s">
        <v>602</v>
      </c>
      <c r="D261" s="1"/>
      <c r="E261" s="218">
        <f>E262</f>
        <v>600</v>
      </c>
      <c r="R261" s="477"/>
    </row>
    <row r="262" spans="1:18" s="29" customFormat="1" ht="12.75">
      <c r="A262" s="31" t="s">
        <v>1</v>
      </c>
      <c r="B262" s="28" t="s">
        <v>362</v>
      </c>
      <c r="C262" s="1" t="s">
        <v>602</v>
      </c>
      <c r="D262" s="1" t="s">
        <v>669</v>
      </c>
      <c r="E262" s="218">
        <v>600</v>
      </c>
      <c r="R262" s="477"/>
    </row>
    <row r="263" spans="1:18" s="102" customFormat="1" ht="31.5" customHeight="1">
      <c r="A263" s="91" t="s">
        <v>575</v>
      </c>
      <c r="B263" s="93" t="s">
        <v>362</v>
      </c>
      <c r="C263" s="92" t="s">
        <v>348</v>
      </c>
      <c r="D263" s="92"/>
      <c r="E263" s="214">
        <f>E264+E273</f>
        <v>6277.280000000001</v>
      </c>
      <c r="G263" s="159"/>
      <c r="O263" s="105"/>
      <c r="R263" s="196"/>
    </row>
    <row r="264" spans="1:18" s="62" customFormat="1" ht="54" customHeight="1">
      <c r="A264" s="25" t="s">
        <v>487</v>
      </c>
      <c r="B264" s="20" t="s">
        <v>362</v>
      </c>
      <c r="C264" s="21" t="s">
        <v>356</v>
      </c>
      <c r="D264" s="21"/>
      <c r="E264" s="213">
        <f>E265</f>
        <v>3845.28</v>
      </c>
      <c r="G264" s="156"/>
      <c r="O264" s="18"/>
      <c r="R264" s="484"/>
    </row>
    <row r="265" spans="1:5" ht="63" customHeight="1">
      <c r="A265" s="31" t="s">
        <v>488</v>
      </c>
      <c r="B265" s="28" t="s">
        <v>362</v>
      </c>
      <c r="C265" s="1" t="s">
        <v>366</v>
      </c>
      <c r="D265" s="1"/>
      <c r="E265" s="218">
        <f>E266+E267+E268+E269</f>
        <v>3845.28</v>
      </c>
    </row>
    <row r="266" spans="1:5" ht="15.75" customHeight="1">
      <c r="A266" s="192" t="s">
        <v>662</v>
      </c>
      <c r="B266" s="28" t="s">
        <v>362</v>
      </c>
      <c r="C266" s="1" t="s">
        <v>366</v>
      </c>
      <c r="D266" s="1" t="s">
        <v>666</v>
      </c>
      <c r="E266" s="218">
        <f>2189.5+659.61</f>
        <v>2849.11</v>
      </c>
    </row>
    <row r="267" spans="1:5" ht="25.5" hidden="1">
      <c r="A267" s="31" t="s">
        <v>407</v>
      </c>
      <c r="B267" s="28" t="s">
        <v>362</v>
      </c>
      <c r="C267" s="1" t="s">
        <v>366</v>
      </c>
      <c r="D267" s="1" t="s">
        <v>408</v>
      </c>
      <c r="E267" s="218">
        <v>0</v>
      </c>
    </row>
    <row r="268" spans="1:5" ht="27" customHeight="1">
      <c r="A268" s="31" t="s">
        <v>659</v>
      </c>
      <c r="B268" s="28" t="s">
        <v>362</v>
      </c>
      <c r="C268" s="1" t="s">
        <v>366</v>
      </c>
      <c r="D268" s="38">
        <v>240</v>
      </c>
      <c r="E268" s="218">
        <f>19.63+23.1+195+271.4+443.9+43.14</f>
        <v>996.17</v>
      </c>
    </row>
    <row r="269" spans="1:18" s="19" customFormat="1" ht="18.75" customHeight="1" hidden="1">
      <c r="A269" s="3" t="s">
        <v>663</v>
      </c>
      <c r="B269" s="28" t="s">
        <v>362</v>
      </c>
      <c r="C269" s="1" t="s">
        <v>366</v>
      </c>
      <c r="D269" s="1" t="s">
        <v>667</v>
      </c>
      <c r="E269" s="218">
        <v>0</v>
      </c>
      <c r="G269" s="149"/>
      <c r="R269" s="479"/>
    </row>
    <row r="270" spans="1:18" s="26" customFormat="1" ht="38.25">
      <c r="A270" s="25" t="s">
        <v>490</v>
      </c>
      <c r="B270" s="20" t="s">
        <v>362</v>
      </c>
      <c r="C270" s="21" t="s">
        <v>357</v>
      </c>
      <c r="D270" s="21"/>
      <c r="E270" s="213">
        <f>E271</f>
        <v>7093.100000000001</v>
      </c>
      <c r="G270" s="153"/>
      <c r="O270" s="65"/>
      <c r="R270" s="482"/>
    </row>
    <row r="271" spans="1:18" s="26" customFormat="1" ht="67.5" customHeight="1">
      <c r="A271" s="31" t="s">
        <v>489</v>
      </c>
      <c r="B271" s="28" t="s">
        <v>362</v>
      </c>
      <c r="C271" s="1" t="s">
        <v>367</v>
      </c>
      <c r="D271" s="1"/>
      <c r="E271" s="218">
        <f>E272</f>
        <v>7093.100000000001</v>
      </c>
      <c r="G271" s="153"/>
      <c r="O271" s="65"/>
      <c r="R271" s="482"/>
    </row>
    <row r="272" spans="1:18" s="29" customFormat="1" ht="15" customHeight="1">
      <c r="A272" s="3" t="s">
        <v>668</v>
      </c>
      <c r="B272" s="28" t="s">
        <v>362</v>
      </c>
      <c r="C272" s="1" t="s">
        <v>367</v>
      </c>
      <c r="D272" s="1" t="s">
        <v>669</v>
      </c>
      <c r="E272" s="218">
        <f>8217.2+106.7-260-19.8-9-1.2-4-57.6-90-13.5-8.2-80-24-40-600-23.5</f>
        <v>7093.100000000001</v>
      </c>
      <c r="G272" s="151"/>
      <c r="R272" s="477"/>
    </row>
    <row r="273" spans="1:18" s="19" customFormat="1" ht="43.5" customHeight="1">
      <c r="A273" s="49" t="s">
        <v>491</v>
      </c>
      <c r="B273" s="20" t="s">
        <v>362</v>
      </c>
      <c r="C273" s="53" t="s">
        <v>358</v>
      </c>
      <c r="D273" s="56"/>
      <c r="E273" s="222">
        <f>E274</f>
        <v>2432</v>
      </c>
      <c r="G273" s="149"/>
      <c r="R273" s="479"/>
    </row>
    <row r="274" spans="1:18" s="19" customFormat="1" ht="63.75">
      <c r="A274" s="54" t="s">
        <v>492</v>
      </c>
      <c r="B274" s="28" t="s">
        <v>362</v>
      </c>
      <c r="C274" s="53" t="s">
        <v>505</v>
      </c>
      <c r="D274" s="56"/>
      <c r="E274" s="221">
        <f>E275+E276</f>
        <v>2432</v>
      </c>
      <c r="G274" s="149"/>
      <c r="R274" s="479"/>
    </row>
    <row r="275" spans="1:18" s="26" customFormat="1" ht="27.75" customHeight="1">
      <c r="A275" s="31" t="s">
        <v>659</v>
      </c>
      <c r="B275" s="28" t="s">
        <v>362</v>
      </c>
      <c r="C275" s="1" t="s">
        <v>505</v>
      </c>
      <c r="D275" s="38">
        <v>240</v>
      </c>
      <c r="E275" s="218">
        <v>1276</v>
      </c>
      <c r="G275" s="153"/>
      <c r="O275" s="65"/>
      <c r="R275" s="482"/>
    </row>
    <row r="276" spans="1:18" s="29" customFormat="1" ht="15" customHeight="1">
      <c r="A276" s="3" t="s">
        <v>668</v>
      </c>
      <c r="B276" s="28" t="s">
        <v>362</v>
      </c>
      <c r="C276" s="1" t="s">
        <v>505</v>
      </c>
      <c r="D276" s="1" t="s">
        <v>669</v>
      </c>
      <c r="E276" s="218">
        <f>991.5+66+50+25+23.5</f>
        <v>1156</v>
      </c>
      <c r="G276" s="151"/>
      <c r="R276" s="477"/>
    </row>
    <row r="277" spans="1:18" s="113" customFormat="1" ht="15">
      <c r="A277" s="91" t="s">
        <v>432</v>
      </c>
      <c r="B277" s="93" t="s">
        <v>433</v>
      </c>
      <c r="C277" s="92"/>
      <c r="D277" s="92"/>
      <c r="E277" s="214">
        <f>E278+E283</f>
        <v>8688.331</v>
      </c>
      <c r="G277" s="152"/>
      <c r="R277" s="481"/>
    </row>
    <row r="278" spans="1:18" s="113" customFormat="1" ht="15">
      <c r="A278" s="91" t="s">
        <v>380</v>
      </c>
      <c r="B278" s="93" t="s">
        <v>427</v>
      </c>
      <c r="C278" s="92"/>
      <c r="D278" s="92"/>
      <c r="E278" s="214">
        <f>E279</f>
        <v>766.206</v>
      </c>
      <c r="G278" s="152"/>
      <c r="R278" s="481"/>
    </row>
    <row r="279" spans="1:18" s="71" customFormat="1" ht="25.5">
      <c r="A279" s="23" t="s">
        <v>497</v>
      </c>
      <c r="B279" s="20" t="s">
        <v>427</v>
      </c>
      <c r="C279" s="21" t="s">
        <v>350</v>
      </c>
      <c r="D279" s="21"/>
      <c r="E279" s="213">
        <f>E280</f>
        <v>766.206</v>
      </c>
      <c r="G279" s="161"/>
      <c r="O279" s="19"/>
      <c r="R279" s="488"/>
    </row>
    <row r="280" spans="1:18" s="71" customFormat="1" ht="39" customHeight="1">
      <c r="A280" s="25" t="s">
        <v>498</v>
      </c>
      <c r="B280" s="20" t="s">
        <v>427</v>
      </c>
      <c r="C280" s="21" t="s">
        <v>360</v>
      </c>
      <c r="D280" s="21"/>
      <c r="E280" s="213">
        <f>E281</f>
        <v>766.206</v>
      </c>
      <c r="G280" s="161"/>
      <c r="O280" s="19"/>
      <c r="R280" s="488"/>
    </row>
    <row r="281" spans="1:18" s="29" customFormat="1" ht="51">
      <c r="A281" s="3" t="s">
        <v>499</v>
      </c>
      <c r="B281" s="28" t="s">
        <v>427</v>
      </c>
      <c r="C281" s="1" t="s">
        <v>496</v>
      </c>
      <c r="D281" s="1"/>
      <c r="E281" s="218">
        <f>E282</f>
        <v>766.206</v>
      </c>
      <c r="G281" s="151"/>
      <c r="R281" s="477"/>
    </row>
    <row r="282" spans="1:18" s="29" customFormat="1" ht="26.25" customHeight="1">
      <c r="A282" s="3" t="s">
        <v>670</v>
      </c>
      <c r="B282" s="28" t="s">
        <v>427</v>
      </c>
      <c r="C282" s="1" t="s">
        <v>496</v>
      </c>
      <c r="D282" s="1" t="s">
        <v>671</v>
      </c>
      <c r="E282" s="218">
        <v>766.206</v>
      </c>
      <c r="G282" s="151"/>
      <c r="R282" s="477">
        <v>-177.594</v>
      </c>
    </row>
    <row r="283" spans="1:18" s="113" customFormat="1" ht="15">
      <c r="A283" s="91" t="s">
        <v>419</v>
      </c>
      <c r="B283" s="93" t="s">
        <v>418</v>
      </c>
      <c r="C283" s="92"/>
      <c r="D283" s="92"/>
      <c r="E283" s="214">
        <f>E288+E284</f>
        <v>7922.125</v>
      </c>
      <c r="G283" s="152"/>
      <c r="R283" s="481"/>
    </row>
    <row r="284" spans="1:5" ht="12.75" hidden="1">
      <c r="A284" s="23" t="s">
        <v>459</v>
      </c>
      <c r="B284" s="68" t="s">
        <v>418</v>
      </c>
      <c r="C284" s="42" t="s">
        <v>345</v>
      </c>
      <c r="D284" s="42"/>
      <c r="E284" s="216">
        <f>E285</f>
        <v>0</v>
      </c>
    </row>
    <row r="285" spans="1:5" ht="12.75" hidden="1">
      <c r="A285" s="25" t="s">
        <v>426</v>
      </c>
      <c r="B285" s="68" t="s">
        <v>418</v>
      </c>
      <c r="C285" s="21" t="s">
        <v>422</v>
      </c>
      <c r="D285" s="21"/>
      <c r="E285" s="213">
        <f>E286</f>
        <v>0</v>
      </c>
    </row>
    <row r="286" spans="1:18" s="19" customFormat="1" ht="25.5" hidden="1">
      <c r="A286" s="48" t="s">
        <v>590</v>
      </c>
      <c r="B286" s="68" t="s">
        <v>418</v>
      </c>
      <c r="C286" s="38" t="s">
        <v>589</v>
      </c>
      <c r="D286" s="38"/>
      <c r="E286" s="217">
        <f>E287</f>
        <v>0</v>
      </c>
      <c r="G286" s="149"/>
      <c r="R286" s="479"/>
    </row>
    <row r="287" spans="1:18" s="19" customFormat="1" ht="39" hidden="1">
      <c r="A287" s="48" t="s">
        <v>591</v>
      </c>
      <c r="B287" s="68" t="s">
        <v>418</v>
      </c>
      <c r="C287" s="38" t="s">
        <v>589</v>
      </c>
      <c r="D287" s="40">
        <v>314</v>
      </c>
      <c r="E287" s="217"/>
      <c r="G287" s="149"/>
      <c r="R287" s="479"/>
    </row>
    <row r="288" spans="1:18" s="71" customFormat="1" ht="51" customHeight="1">
      <c r="A288" s="23" t="s">
        <v>493</v>
      </c>
      <c r="B288" s="68" t="s">
        <v>418</v>
      </c>
      <c r="C288" s="21" t="s">
        <v>346</v>
      </c>
      <c r="D288" s="21"/>
      <c r="E288" s="213">
        <f>E289</f>
        <v>7922.125</v>
      </c>
      <c r="G288" s="161"/>
      <c r="O288" s="19"/>
      <c r="R288" s="488"/>
    </row>
    <row r="289" spans="1:18" s="71" customFormat="1" ht="84" customHeight="1">
      <c r="A289" s="25" t="s">
        <v>495</v>
      </c>
      <c r="B289" s="68" t="s">
        <v>418</v>
      </c>
      <c r="C289" s="21" t="s">
        <v>355</v>
      </c>
      <c r="D289" s="21"/>
      <c r="E289" s="213">
        <f>E290+E293+E296+E299</f>
        <v>7922.125</v>
      </c>
      <c r="G289" s="161"/>
      <c r="O289" s="19"/>
      <c r="R289" s="488"/>
    </row>
    <row r="290" spans="1:18" s="29" customFormat="1" ht="81" customHeight="1">
      <c r="A290" s="30" t="s">
        <v>596</v>
      </c>
      <c r="B290" s="69" t="s">
        <v>418</v>
      </c>
      <c r="C290" s="1" t="s">
        <v>494</v>
      </c>
      <c r="D290" s="1"/>
      <c r="E290" s="218">
        <f>E291+E292</f>
        <v>600</v>
      </c>
      <c r="G290" s="151"/>
      <c r="R290" s="477"/>
    </row>
    <row r="291" spans="1:18" s="65" customFormat="1" ht="12.75" hidden="1">
      <c r="A291" s="31" t="s">
        <v>368</v>
      </c>
      <c r="B291" s="69" t="s">
        <v>418</v>
      </c>
      <c r="C291" s="1" t="s">
        <v>494</v>
      </c>
      <c r="D291" s="1" t="s">
        <v>412</v>
      </c>
      <c r="E291" s="218"/>
      <c r="G291" s="160"/>
      <c r="R291" s="486"/>
    </row>
    <row r="292" spans="1:18" s="65" customFormat="1" ht="16.5" customHeight="1">
      <c r="A292" s="3" t="s">
        <v>670</v>
      </c>
      <c r="B292" s="69" t="s">
        <v>418</v>
      </c>
      <c r="C292" s="1" t="s">
        <v>494</v>
      </c>
      <c r="D292" s="1" t="s">
        <v>671</v>
      </c>
      <c r="E292" s="218">
        <f>1500-500-400</f>
        <v>600</v>
      </c>
      <c r="G292" s="160"/>
      <c r="R292" s="486"/>
    </row>
    <row r="293" spans="1:18" s="29" customFormat="1" ht="25.5">
      <c r="A293" s="30" t="s">
        <v>624</v>
      </c>
      <c r="B293" s="69" t="s">
        <v>418</v>
      </c>
      <c r="C293" s="1" t="s">
        <v>623</v>
      </c>
      <c r="D293" s="1"/>
      <c r="E293" s="218">
        <f>E294+E295</f>
        <v>896.5</v>
      </c>
      <c r="R293" s="477"/>
    </row>
    <row r="294" spans="1:18" s="65" customFormat="1" ht="12.75">
      <c r="A294" s="31" t="s">
        <v>368</v>
      </c>
      <c r="B294" s="69" t="s">
        <v>418</v>
      </c>
      <c r="C294" s="1" t="s">
        <v>494</v>
      </c>
      <c r="D294" s="1" t="s">
        <v>412</v>
      </c>
      <c r="E294" s="218"/>
      <c r="R294" s="486"/>
    </row>
    <row r="295" spans="1:19" s="65" customFormat="1" ht="28.5" customHeight="1">
      <c r="A295" s="3" t="s">
        <v>318</v>
      </c>
      <c r="B295" s="69" t="s">
        <v>418</v>
      </c>
      <c r="C295" s="1" t="s">
        <v>623</v>
      </c>
      <c r="D295" s="1" t="s">
        <v>671</v>
      </c>
      <c r="E295" s="218">
        <f>251.5+645</f>
        <v>896.5</v>
      </c>
      <c r="R295" s="531"/>
      <c r="S295" s="531"/>
    </row>
    <row r="296" spans="1:18" s="29" customFormat="1" ht="51">
      <c r="A296" s="30" t="s">
        <v>640</v>
      </c>
      <c r="B296" s="69" t="s">
        <v>418</v>
      </c>
      <c r="C296" s="1" t="s">
        <v>625</v>
      </c>
      <c r="D296" s="1"/>
      <c r="E296" s="218">
        <f>E297+E298</f>
        <v>1835.964</v>
      </c>
      <c r="R296" s="477"/>
    </row>
    <row r="297" spans="1:18" s="65" customFormat="1" ht="12.75">
      <c r="A297" s="31" t="s">
        <v>368</v>
      </c>
      <c r="B297" s="69" t="s">
        <v>418</v>
      </c>
      <c r="C297" s="1" t="s">
        <v>494</v>
      </c>
      <c r="D297" s="1" t="s">
        <v>412</v>
      </c>
      <c r="E297" s="218"/>
      <c r="R297" s="486"/>
    </row>
    <row r="298" spans="1:18" s="65" customFormat="1" ht="28.5" customHeight="1">
      <c r="A298" s="3" t="s">
        <v>318</v>
      </c>
      <c r="B298" s="69" t="s">
        <v>418</v>
      </c>
      <c r="C298" s="1" t="s">
        <v>625</v>
      </c>
      <c r="D298" s="1" t="s">
        <v>671</v>
      </c>
      <c r="E298" s="218">
        <v>1835.964</v>
      </c>
      <c r="R298" s="486"/>
    </row>
    <row r="299" spans="1:18" s="29" customFormat="1" ht="25.5">
      <c r="A299" s="30" t="s">
        <v>627</v>
      </c>
      <c r="B299" s="69" t="s">
        <v>418</v>
      </c>
      <c r="C299" s="1" t="s">
        <v>626</v>
      </c>
      <c r="D299" s="1"/>
      <c r="E299" s="218">
        <f>E300+E301</f>
        <v>4589.661</v>
      </c>
      <c r="R299" s="477"/>
    </row>
    <row r="300" spans="1:18" s="65" customFormat="1" ht="12.75" hidden="1">
      <c r="A300" s="31" t="s">
        <v>368</v>
      </c>
      <c r="B300" s="69" t="s">
        <v>418</v>
      </c>
      <c r="C300" s="1" t="s">
        <v>494</v>
      </c>
      <c r="D300" s="1" t="s">
        <v>412</v>
      </c>
      <c r="E300" s="218"/>
      <c r="R300" s="486"/>
    </row>
    <row r="301" spans="1:19" s="65" customFormat="1" ht="12.75">
      <c r="A301" s="31" t="s">
        <v>588</v>
      </c>
      <c r="B301" s="69" t="s">
        <v>418</v>
      </c>
      <c r="C301" s="1" t="s">
        <v>626</v>
      </c>
      <c r="D301" s="1" t="s">
        <v>671</v>
      </c>
      <c r="E301" s="218">
        <f>797.776+3791.885</f>
        <v>4589.661</v>
      </c>
      <c r="R301" s="531"/>
      <c r="S301" s="531"/>
    </row>
    <row r="302" spans="1:18" s="104" customFormat="1" ht="14.25" hidden="1">
      <c r="A302" s="91" t="s">
        <v>444</v>
      </c>
      <c r="B302" s="93" t="s">
        <v>441</v>
      </c>
      <c r="C302" s="92"/>
      <c r="D302" s="92"/>
      <c r="E302" s="214">
        <f>E303</f>
        <v>0</v>
      </c>
      <c r="G302" s="150"/>
      <c r="R302" s="480"/>
    </row>
    <row r="303" spans="1:18" s="104" customFormat="1" ht="14.25" hidden="1">
      <c r="A303" s="91" t="s">
        <v>365</v>
      </c>
      <c r="B303" s="93" t="s">
        <v>364</v>
      </c>
      <c r="C303" s="92"/>
      <c r="D303" s="92"/>
      <c r="E303" s="214">
        <f>E304+E308</f>
        <v>0</v>
      </c>
      <c r="G303" s="150"/>
      <c r="R303" s="480"/>
    </row>
    <row r="304" spans="1:18" s="66" customFormat="1" ht="25.5" hidden="1">
      <c r="A304" s="23" t="s">
        <v>500</v>
      </c>
      <c r="B304" s="20" t="s">
        <v>364</v>
      </c>
      <c r="C304" s="21" t="s">
        <v>349</v>
      </c>
      <c r="D304" s="21"/>
      <c r="E304" s="213">
        <f>E305</f>
        <v>0</v>
      </c>
      <c r="G304" s="155"/>
      <c r="O304" s="29"/>
      <c r="R304" s="484"/>
    </row>
    <row r="305" spans="1:18" s="66" customFormat="1" ht="39" hidden="1">
      <c r="A305" s="25" t="s">
        <v>501</v>
      </c>
      <c r="B305" s="20" t="s">
        <v>364</v>
      </c>
      <c r="C305" s="21" t="s">
        <v>359</v>
      </c>
      <c r="D305" s="21"/>
      <c r="E305" s="213">
        <f>E306</f>
        <v>0</v>
      </c>
      <c r="G305" s="155"/>
      <c r="O305" s="29"/>
      <c r="R305" s="484"/>
    </row>
    <row r="306" spans="1:18" s="29" customFormat="1" ht="51.75" hidden="1">
      <c r="A306" s="31" t="s">
        <v>652</v>
      </c>
      <c r="B306" s="28" t="s">
        <v>364</v>
      </c>
      <c r="C306" s="1" t="s">
        <v>576</v>
      </c>
      <c r="D306" s="1"/>
      <c r="E306" s="218">
        <f>E307</f>
        <v>0</v>
      </c>
      <c r="G306" s="151"/>
      <c r="R306" s="477"/>
    </row>
    <row r="307" spans="1:18" s="29" customFormat="1" ht="25.5" hidden="1">
      <c r="A307" s="31" t="s">
        <v>658</v>
      </c>
      <c r="B307" s="28" t="s">
        <v>364</v>
      </c>
      <c r="C307" s="1" t="s">
        <v>576</v>
      </c>
      <c r="D307" s="38">
        <v>240</v>
      </c>
      <c r="E307" s="218">
        <f>2200-600-100-299-1201</f>
        <v>0</v>
      </c>
      <c r="G307" s="151"/>
      <c r="R307" s="477"/>
    </row>
    <row r="308" spans="1:18" s="29" customFormat="1" ht="12.75" hidden="1">
      <c r="A308" s="23" t="s">
        <v>459</v>
      </c>
      <c r="B308" s="68" t="s">
        <v>364</v>
      </c>
      <c r="C308" s="42" t="s">
        <v>345</v>
      </c>
      <c r="D308" s="21"/>
      <c r="E308" s="213">
        <f>E309</f>
        <v>0</v>
      </c>
      <c r="R308" s="477"/>
    </row>
    <row r="309" spans="1:18" s="29" customFormat="1" ht="12.75" hidden="1">
      <c r="A309" s="25" t="s">
        <v>426</v>
      </c>
      <c r="B309" s="68" t="s">
        <v>364</v>
      </c>
      <c r="C309" s="21" t="s">
        <v>422</v>
      </c>
      <c r="D309" s="1"/>
      <c r="E309" s="218">
        <f>E310+E312+E314</f>
        <v>0</v>
      </c>
      <c r="R309" s="477"/>
    </row>
    <row r="310" spans="1:18" s="29" customFormat="1" ht="12.75" hidden="1">
      <c r="A310" s="31" t="s">
        <v>610</v>
      </c>
      <c r="B310" s="69" t="s">
        <v>364</v>
      </c>
      <c r="C310" s="1" t="s">
        <v>609</v>
      </c>
      <c r="D310" s="1"/>
      <c r="E310" s="218">
        <f>E311</f>
        <v>0</v>
      </c>
      <c r="R310" s="477"/>
    </row>
    <row r="311" spans="1:18" s="29" customFormat="1" ht="25.5" hidden="1">
      <c r="A311" s="31" t="s">
        <v>383</v>
      </c>
      <c r="B311" s="69" t="s">
        <v>364</v>
      </c>
      <c r="C311" s="1" t="s">
        <v>609</v>
      </c>
      <c r="D311" s="1" t="s">
        <v>409</v>
      </c>
      <c r="E311" s="218"/>
      <c r="R311" s="477"/>
    </row>
    <row r="312" spans="1:18" s="29" customFormat="1" ht="12.75" hidden="1">
      <c r="A312" s="31" t="s">
        <v>620</v>
      </c>
      <c r="B312" s="69" t="s">
        <v>364</v>
      </c>
      <c r="C312" s="1" t="s">
        <v>613</v>
      </c>
      <c r="D312" s="1"/>
      <c r="E312" s="218">
        <f>E313</f>
        <v>0</v>
      </c>
      <c r="R312" s="477"/>
    </row>
    <row r="313" spans="1:18" s="29" customFormat="1" ht="25.5" hidden="1">
      <c r="A313" s="31" t="s">
        <v>383</v>
      </c>
      <c r="B313" s="69" t="s">
        <v>364</v>
      </c>
      <c r="C313" s="1" t="s">
        <v>613</v>
      </c>
      <c r="D313" s="1" t="s">
        <v>409</v>
      </c>
      <c r="E313" s="218"/>
      <c r="R313" s="477"/>
    </row>
    <row r="314" spans="1:18" s="29" customFormat="1" ht="39" hidden="1">
      <c r="A314" s="31" t="s">
        <v>646</v>
      </c>
      <c r="B314" s="69" t="s">
        <v>364</v>
      </c>
      <c r="C314" s="1" t="s">
        <v>634</v>
      </c>
      <c r="D314" s="1"/>
      <c r="E314" s="218">
        <f>E315</f>
        <v>0</v>
      </c>
      <c r="R314" s="477"/>
    </row>
    <row r="315" spans="1:18" s="29" customFormat="1" ht="25.5" hidden="1">
      <c r="A315" s="31" t="s">
        <v>383</v>
      </c>
      <c r="B315" s="69" t="s">
        <v>364</v>
      </c>
      <c r="C315" s="1" t="s">
        <v>634</v>
      </c>
      <c r="D315" s="1" t="s">
        <v>409</v>
      </c>
      <c r="E315" s="218"/>
      <c r="F315" s="171"/>
      <c r="R315" s="477"/>
    </row>
    <row r="316" spans="1:18" s="29" customFormat="1" ht="14.25">
      <c r="A316" s="91" t="s">
        <v>445</v>
      </c>
      <c r="B316" s="68" t="s">
        <v>442</v>
      </c>
      <c r="C316" s="120"/>
      <c r="D316" s="1"/>
      <c r="E316" s="214">
        <f>E317</f>
        <v>600</v>
      </c>
      <c r="F316" s="171"/>
      <c r="R316" s="477"/>
    </row>
    <row r="317" spans="1:18" s="29" customFormat="1" ht="14.25">
      <c r="A317" s="91" t="s">
        <v>421</v>
      </c>
      <c r="B317" s="68" t="s">
        <v>420</v>
      </c>
      <c r="C317" s="120"/>
      <c r="D317" s="1"/>
      <c r="E317" s="214">
        <f>E318</f>
        <v>600</v>
      </c>
      <c r="F317" s="171"/>
      <c r="R317" s="477"/>
    </row>
    <row r="318" spans="1:5" ht="12.75">
      <c r="A318" s="23" t="s">
        <v>459</v>
      </c>
      <c r="B318" s="68" t="s">
        <v>420</v>
      </c>
      <c r="C318" s="53" t="s">
        <v>345</v>
      </c>
      <c r="D318" s="56"/>
      <c r="E318" s="222">
        <f>E319</f>
        <v>600</v>
      </c>
    </row>
    <row r="319" spans="1:5" ht="12.75">
      <c r="A319" s="25" t="s">
        <v>426</v>
      </c>
      <c r="B319" s="68" t="s">
        <v>420</v>
      </c>
      <c r="C319" s="53" t="s">
        <v>422</v>
      </c>
      <c r="D319" s="56"/>
      <c r="E319" s="222">
        <f>E320</f>
        <v>600</v>
      </c>
    </row>
    <row r="320" spans="1:5" ht="51">
      <c r="A320" s="54" t="s">
        <v>0</v>
      </c>
      <c r="B320" s="69" t="s">
        <v>420</v>
      </c>
      <c r="C320" s="45" t="s">
        <v>506</v>
      </c>
      <c r="D320" s="56"/>
      <c r="E320" s="221">
        <f>E321+E323</f>
        <v>600</v>
      </c>
    </row>
    <row r="321" spans="1:5" ht="32.25" customHeight="1">
      <c r="A321" s="31" t="s">
        <v>677</v>
      </c>
      <c r="B321" s="69" t="s">
        <v>420</v>
      </c>
      <c r="C321" s="45" t="s">
        <v>506</v>
      </c>
      <c r="D321" s="38">
        <v>810</v>
      </c>
      <c r="E321" s="221">
        <f>300+300-182</f>
        <v>418</v>
      </c>
    </row>
    <row r="322" spans="1:5" ht="51">
      <c r="A322" s="54" t="s">
        <v>0</v>
      </c>
      <c r="B322" s="69" t="s">
        <v>420</v>
      </c>
      <c r="C322" s="45" t="s">
        <v>695</v>
      </c>
      <c r="D322" s="56"/>
      <c r="E322" s="221">
        <f>E323</f>
        <v>182</v>
      </c>
    </row>
    <row r="323" spans="1:5" ht="30.75" customHeight="1">
      <c r="A323" s="31" t="s">
        <v>659</v>
      </c>
      <c r="B323" s="69" t="s">
        <v>420</v>
      </c>
      <c r="C323" s="45" t="s">
        <v>695</v>
      </c>
      <c r="D323" s="38">
        <v>240</v>
      </c>
      <c r="E323" s="221">
        <v>182</v>
      </c>
    </row>
    <row r="324" spans="1:19" ht="12.75">
      <c r="A324" s="498" t="s">
        <v>361</v>
      </c>
      <c r="B324" s="499"/>
      <c r="C324" s="499"/>
      <c r="D324" s="495"/>
      <c r="E324" s="216">
        <f>E11+E80+E88+E104+E141+E253+E277+E302+E318</f>
        <v>133606.59294</v>
      </c>
      <c r="R324" s="477">
        <f>SUM(R11:S323)</f>
        <v>2373.7422900000006</v>
      </c>
      <c r="S324" s="476"/>
    </row>
    <row r="325" spans="3:5" ht="12.75">
      <c r="C325" s="475"/>
      <c r="D325" s="475"/>
      <c r="E325" s="224"/>
    </row>
    <row r="326" spans="4:5" ht="12.75">
      <c r="D326" s="200"/>
      <c r="E326" s="453"/>
    </row>
    <row r="327" spans="4:5" ht="12.75">
      <c r="D327" s="200"/>
      <c r="E327" s="402"/>
    </row>
    <row r="328" spans="4:5" ht="12.75">
      <c r="D328" s="200"/>
      <c r="E328" s="224"/>
    </row>
    <row r="329" spans="4:8" ht="12.75">
      <c r="D329" s="200"/>
      <c r="E329" s="224"/>
      <c r="H329" s="145"/>
    </row>
    <row r="330" spans="4:5" ht="12.75">
      <c r="D330" s="200"/>
      <c r="E330" s="224"/>
    </row>
    <row r="331" spans="4:5" ht="12.75">
      <c r="D331" s="200"/>
      <c r="E331" s="224"/>
    </row>
    <row r="332" spans="4:5" ht="12.75">
      <c r="D332" s="200"/>
      <c r="E332" s="224"/>
    </row>
    <row r="333" spans="4:5" ht="12.75">
      <c r="D333" s="200"/>
      <c r="E333" s="224"/>
    </row>
    <row r="334" spans="4:5" ht="12.75">
      <c r="D334" s="200"/>
      <c r="E334" s="224"/>
    </row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</sheetData>
  <sheetProtection/>
  <autoFilter ref="A10:E324"/>
  <mergeCells count="4">
    <mergeCell ref="A7:E7"/>
    <mergeCell ref="A324:D324"/>
    <mergeCell ref="R301:S301"/>
    <mergeCell ref="R295:S295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7">
      <selection activeCell="C19" sqref="C19"/>
    </sheetView>
  </sheetViews>
  <sheetFormatPr defaultColWidth="10.00390625" defaultRowHeight="15"/>
  <cols>
    <col min="1" max="1" width="5.421875" style="355" customWidth="1"/>
    <col min="2" max="2" width="10.57421875" style="377" customWidth="1"/>
    <col min="3" max="3" width="79.140625" style="355" customWidth="1"/>
    <col min="4" max="16384" width="10.00390625" style="355" customWidth="1"/>
  </cols>
  <sheetData>
    <row r="1" spans="2:3" ht="13.5">
      <c r="B1" s="356"/>
      <c r="C1" s="357" t="s">
        <v>405</v>
      </c>
    </row>
    <row r="2" spans="2:3" ht="13.5">
      <c r="B2" s="356"/>
      <c r="C2" s="358" t="s">
        <v>404</v>
      </c>
    </row>
    <row r="3" spans="2:3" ht="12.75">
      <c r="B3" s="356"/>
      <c r="C3" s="117" t="s">
        <v>471</v>
      </c>
    </row>
    <row r="4" spans="2:3" ht="12.75">
      <c r="B4" s="356"/>
      <c r="C4" s="325" t="s">
        <v>344</v>
      </c>
    </row>
    <row r="5" spans="1:3" ht="13.5">
      <c r="A5" s="359"/>
      <c r="B5" s="359"/>
      <c r="C5" s="360" t="s">
        <v>263</v>
      </c>
    </row>
    <row r="6" spans="1:3" ht="12.75">
      <c r="A6" s="356"/>
      <c r="B6" s="361"/>
      <c r="C6" s="361"/>
    </row>
    <row r="7" spans="2:3" ht="12.75">
      <c r="B7" s="362"/>
      <c r="C7" s="250"/>
    </row>
    <row r="8" spans="1:3" s="364" customFormat="1" ht="24" customHeight="1">
      <c r="A8" s="532" t="s">
        <v>264</v>
      </c>
      <c r="B8" s="532"/>
      <c r="C8" s="532"/>
    </row>
    <row r="9" spans="1:3" s="364" customFormat="1" ht="21.75" customHeight="1">
      <c r="A9" s="533"/>
      <c r="B9" s="533"/>
      <c r="C9" s="533"/>
    </row>
    <row r="10" spans="1:3" ht="13.5" thickBot="1">
      <c r="A10" s="250"/>
      <c r="B10" s="362"/>
      <c r="C10" s="250"/>
    </row>
    <row r="11" spans="1:3" s="366" customFormat="1" ht="28.5" thickBot="1">
      <c r="A11" s="365" t="s">
        <v>265</v>
      </c>
      <c r="B11" s="365" t="s">
        <v>266</v>
      </c>
      <c r="C11" s="365" t="s">
        <v>403</v>
      </c>
    </row>
    <row r="12" spans="1:3" s="370" customFormat="1" ht="15">
      <c r="A12" s="367"/>
      <c r="B12" s="368"/>
      <c r="C12" s="369"/>
    </row>
    <row r="13" spans="1:3" s="370" customFormat="1" ht="15">
      <c r="A13" s="367"/>
      <c r="B13" s="368"/>
      <c r="C13" s="369"/>
    </row>
    <row r="14" spans="1:3" s="370" customFormat="1" ht="27.75" customHeight="1">
      <c r="A14" s="367" t="s">
        <v>267</v>
      </c>
      <c r="B14" s="368">
        <v>116</v>
      </c>
      <c r="C14" s="371" t="s">
        <v>268</v>
      </c>
    </row>
    <row r="15" spans="1:3" s="370" customFormat="1" ht="15.75" thickBot="1">
      <c r="A15" s="372"/>
      <c r="B15" s="373"/>
      <c r="C15" s="374"/>
    </row>
    <row r="16" spans="2:3" s="370" customFormat="1" ht="15">
      <c r="B16" s="375"/>
      <c r="C16" s="376"/>
    </row>
    <row r="17" spans="2:3" s="370" customFormat="1" ht="15">
      <c r="B17" s="375"/>
      <c r="C17" s="376"/>
    </row>
    <row r="18" spans="2:3" s="370" customFormat="1" ht="15">
      <c r="B18" s="375"/>
      <c r="C18" s="376"/>
    </row>
    <row r="19" spans="2:3" s="370" customFormat="1" ht="15">
      <c r="B19" s="375"/>
      <c r="C19" s="376"/>
    </row>
    <row r="20" spans="2:3" s="370" customFormat="1" ht="15">
      <c r="B20" s="375"/>
      <c r="C20" s="376"/>
    </row>
    <row r="21" spans="2:3" s="370" customFormat="1" ht="15">
      <c r="B21" s="375"/>
      <c r="C21" s="376"/>
    </row>
    <row r="22" spans="2:3" s="370" customFormat="1" ht="15">
      <c r="B22" s="375"/>
      <c r="C22" s="376"/>
    </row>
    <row r="23" spans="2:3" s="370" customFormat="1" ht="15">
      <c r="B23" s="375"/>
      <c r="C23" s="376"/>
    </row>
    <row r="24" spans="2:3" s="370" customFormat="1" ht="15">
      <c r="B24" s="375"/>
      <c r="C24" s="376"/>
    </row>
    <row r="25" spans="2:3" s="370" customFormat="1" ht="15">
      <c r="B25" s="375"/>
      <c r="C25" s="376"/>
    </row>
    <row r="26" spans="2:3" s="370" customFormat="1" ht="15">
      <c r="B26" s="375"/>
      <c r="C26" s="376"/>
    </row>
    <row r="27" spans="2:3" s="370" customFormat="1" ht="15">
      <c r="B27" s="375"/>
      <c r="C27" s="376"/>
    </row>
    <row r="28" spans="2:3" s="370" customFormat="1" ht="15">
      <c r="B28" s="375"/>
      <c r="C28" s="376"/>
    </row>
    <row r="29" spans="2:3" s="370" customFormat="1" ht="15">
      <c r="B29" s="375"/>
      <c r="C29" s="376"/>
    </row>
    <row r="30" spans="2:3" s="370" customFormat="1" ht="15">
      <c r="B30" s="375"/>
      <c r="C30" s="376"/>
    </row>
    <row r="31" spans="2:3" s="370" customFormat="1" ht="15">
      <c r="B31" s="375"/>
      <c r="C31" s="376"/>
    </row>
    <row r="32" spans="2:3" s="370" customFormat="1" ht="15">
      <c r="B32" s="375"/>
      <c r="C32" s="376"/>
    </row>
    <row r="33" spans="2:3" s="370" customFormat="1" ht="15">
      <c r="B33" s="375"/>
      <c r="C33" s="376"/>
    </row>
    <row r="34" spans="2:3" s="370" customFormat="1" ht="15">
      <c r="B34" s="375"/>
      <c r="C34" s="376"/>
    </row>
    <row r="35" spans="2:3" s="370" customFormat="1" ht="15">
      <c r="B35" s="375"/>
      <c r="C35" s="376"/>
    </row>
    <row r="36" spans="2:3" s="370" customFormat="1" ht="15">
      <c r="B36" s="375"/>
      <c r="C36" s="376"/>
    </row>
    <row r="37" spans="2:3" s="370" customFormat="1" ht="15">
      <c r="B37" s="375"/>
      <c r="C37" s="376"/>
    </row>
    <row r="38" spans="2:3" s="370" customFormat="1" ht="15">
      <c r="B38" s="375"/>
      <c r="C38" s="376"/>
    </row>
    <row r="39" spans="2:3" s="370" customFormat="1" ht="15">
      <c r="B39" s="375"/>
      <c r="C39" s="376"/>
    </row>
    <row r="40" spans="2:3" s="370" customFormat="1" ht="15">
      <c r="B40" s="375"/>
      <c r="C40" s="376"/>
    </row>
    <row r="41" spans="2:3" s="370" customFormat="1" ht="15">
      <c r="B41" s="375"/>
      <c r="C41" s="376"/>
    </row>
    <row r="42" spans="2:3" s="370" customFormat="1" ht="15">
      <c r="B42" s="375"/>
      <c r="C42" s="376"/>
    </row>
    <row r="43" spans="2:3" s="370" customFormat="1" ht="15">
      <c r="B43" s="375"/>
      <c r="C43" s="376"/>
    </row>
    <row r="44" spans="2:3" s="370" customFormat="1" ht="15">
      <c r="B44" s="375"/>
      <c r="C44" s="376"/>
    </row>
    <row r="45" spans="2:3" s="370" customFormat="1" ht="15">
      <c r="B45" s="375"/>
      <c r="C45" s="376"/>
    </row>
    <row r="46" spans="2:3" s="370" customFormat="1" ht="15">
      <c r="B46" s="375"/>
      <c r="C46" s="376"/>
    </row>
    <row r="47" spans="2:3" s="370" customFormat="1" ht="15">
      <c r="B47" s="375"/>
      <c r="C47" s="376"/>
    </row>
    <row r="48" spans="2:3" s="370" customFormat="1" ht="15">
      <c r="B48" s="375"/>
      <c r="C48" s="376"/>
    </row>
    <row r="49" spans="2:3" s="370" customFormat="1" ht="15">
      <c r="B49" s="375"/>
      <c r="C49" s="376"/>
    </row>
    <row r="50" spans="2:3" s="370" customFormat="1" ht="15">
      <c r="B50" s="375"/>
      <c r="C50" s="376"/>
    </row>
    <row r="51" spans="2:3" s="370" customFormat="1" ht="15">
      <c r="B51" s="375"/>
      <c r="C51" s="376"/>
    </row>
    <row r="52" spans="2:3" s="370" customFormat="1" ht="15">
      <c r="B52" s="375"/>
      <c r="C52" s="376"/>
    </row>
    <row r="53" spans="2:3" s="370" customFormat="1" ht="15">
      <c r="B53" s="375"/>
      <c r="C53" s="376"/>
    </row>
    <row r="54" spans="2:3" s="370" customFormat="1" ht="15">
      <c r="B54" s="375"/>
      <c r="C54" s="376"/>
    </row>
    <row r="55" spans="2:3" s="370" customFormat="1" ht="15">
      <c r="B55" s="375"/>
      <c r="C55" s="376"/>
    </row>
    <row r="56" spans="2:3" s="370" customFormat="1" ht="15">
      <c r="B56" s="375"/>
      <c r="C56" s="376"/>
    </row>
    <row r="57" spans="2:3" s="370" customFormat="1" ht="15">
      <c r="B57" s="375"/>
      <c r="C57" s="376"/>
    </row>
    <row r="58" spans="2:3" s="370" customFormat="1" ht="15">
      <c r="B58" s="375"/>
      <c r="C58" s="376"/>
    </row>
    <row r="59" spans="2:3" s="370" customFormat="1" ht="15">
      <c r="B59" s="375"/>
      <c r="C59" s="376"/>
    </row>
    <row r="60" spans="2:3" s="370" customFormat="1" ht="15">
      <c r="B60" s="375"/>
      <c r="C60" s="376"/>
    </row>
    <row r="61" spans="2:3" s="370" customFormat="1" ht="15">
      <c r="B61" s="375"/>
      <c r="C61" s="376"/>
    </row>
    <row r="62" spans="2:3" s="370" customFormat="1" ht="15">
      <c r="B62" s="375"/>
      <c r="C62" s="376"/>
    </row>
    <row r="63" spans="2:3" s="370" customFormat="1" ht="15">
      <c r="B63" s="375"/>
      <c r="C63" s="376"/>
    </row>
    <row r="64" spans="2:3" s="370" customFormat="1" ht="15">
      <c r="B64" s="375"/>
      <c r="C64" s="376"/>
    </row>
    <row r="65" spans="2:3" s="370" customFormat="1" ht="15">
      <c r="B65" s="375"/>
      <c r="C65" s="376"/>
    </row>
    <row r="66" spans="2:3" s="370" customFormat="1" ht="15">
      <c r="B66" s="375"/>
      <c r="C66" s="376"/>
    </row>
    <row r="67" spans="2:3" s="370" customFormat="1" ht="15">
      <c r="B67" s="375"/>
      <c r="C67" s="376"/>
    </row>
    <row r="68" spans="2:3" s="370" customFormat="1" ht="15">
      <c r="B68" s="375"/>
      <c r="C68" s="376"/>
    </row>
    <row r="69" spans="2:3" s="370" customFormat="1" ht="15">
      <c r="B69" s="375"/>
      <c r="C69" s="376"/>
    </row>
    <row r="70" spans="2:3" s="370" customFormat="1" ht="15">
      <c r="B70" s="375"/>
      <c r="C70" s="376"/>
    </row>
    <row r="71" spans="2:3" s="370" customFormat="1" ht="15">
      <c r="B71" s="375"/>
      <c r="C71" s="376"/>
    </row>
    <row r="72" spans="2:3" s="370" customFormat="1" ht="15">
      <c r="B72" s="375"/>
      <c r="C72" s="376"/>
    </row>
    <row r="73" spans="2:3" s="370" customFormat="1" ht="15">
      <c r="B73" s="375"/>
      <c r="C73" s="376"/>
    </row>
    <row r="74" spans="2:3" s="370" customFormat="1" ht="15">
      <c r="B74" s="375"/>
      <c r="C74" s="376"/>
    </row>
    <row r="75" spans="2:3" s="370" customFormat="1" ht="15">
      <c r="B75" s="375"/>
      <c r="C75" s="376"/>
    </row>
    <row r="76" spans="2:3" s="370" customFormat="1" ht="15">
      <c r="B76" s="375"/>
      <c r="C76" s="376"/>
    </row>
    <row r="77" spans="2:3" s="370" customFormat="1" ht="15">
      <c r="B77" s="375"/>
      <c r="C77" s="376"/>
    </row>
    <row r="78" spans="2:3" s="370" customFormat="1" ht="15">
      <c r="B78" s="375"/>
      <c r="C78" s="376"/>
    </row>
    <row r="79" spans="2:3" s="370" customFormat="1" ht="15">
      <c r="B79" s="375"/>
      <c r="C79" s="376"/>
    </row>
    <row r="80" spans="2:3" s="370" customFormat="1" ht="15">
      <c r="B80" s="375"/>
      <c r="C80" s="376"/>
    </row>
    <row r="81" spans="2:3" s="370" customFormat="1" ht="15">
      <c r="B81" s="375"/>
      <c r="C81" s="376"/>
    </row>
    <row r="82" spans="2:3" s="370" customFormat="1" ht="15">
      <c r="B82" s="375"/>
      <c r="C82" s="376"/>
    </row>
    <row r="83" spans="2:3" s="370" customFormat="1" ht="15">
      <c r="B83" s="375"/>
      <c r="C83" s="376"/>
    </row>
    <row r="84" spans="2:3" s="370" customFormat="1" ht="15">
      <c r="B84" s="375"/>
      <c r="C84" s="376"/>
    </row>
    <row r="85" spans="2:3" ht="12.75">
      <c r="B85" s="362"/>
      <c r="C85" s="250"/>
    </row>
    <row r="86" spans="2:3" ht="12.75">
      <c r="B86" s="362"/>
      <c r="C86" s="250"/>
    </row>
    <row r="87" spans="2:3" ht="12.75">
      <c r="B87" s="362"/>
      <c r="C87" s="250"/>
    </row>
    <row r="88" spans="2:3" ht="12.75">
      <c r="B88" s="362"/>
      <c r="C88" s="250"/>
    </row>
    <row r="89" spans="2:3" ht="12.75">
      <c r="B89" s="362"/>
      <c r="C89" s="250"/>
    </row>
    <row r="90" spans="2:3" ht="12.75">
      <c r="B90" s="362"/>
      <c r="C90" s="250"/>
    </row>
    <row r="91" spans="2:3" ht="12.75">
      <c r="B91" s="362"/>
      <c r="C91" s="250"/>
    </row>
    <row r="92" spans="2:3" ht="12.75">
      <c r="B92" s="362"/>
      <c r="C92" s="250"/>
    </row>
    <row r="93" spans="2:3" ht="12.75">
      <c r="B93" s="362"/>
      <c r="C93" s="250"/>
    </row>
    <row r="94" spans="2:3" ht="12.75">
      <c r="B94" s="362"/>
      <c r="C94" s="250"/>
    </row>
    <row r="95" spans="2:3" ht="12.75">
      <c r="B95" s="362"/>
      <c r="C95" s="250"/>
    </row>
    <row r="96" spans="2:3" ht="12.75">
      <c r="B96" s="362"/>
      <c r="C96" s="250"/>
    </row>
    <row r="97" spans="2:3" ht="12.75">
      <c r="B97" s="362"/>
      <c r="C97" s="250"/>
    </row>
    <row r="98" spans="2:3" ht="12.75">
      <c r="B98" s="362"/>
      <c r="C98" s="250"/>
    </row>
    <row r="99" spans="2:3" ht="12.75">
      <c r="B99" s="362"/>
      <c r="C99" s="250"/>
    </row>
    <row r="100" spans="2:3" ht="12.75">
      <c r="B100" s="362"/>
      <c r="C100" s="250"/>
    </row>
    <row r="101" spans="2:3" ht="12.75">
      <c r="B101" s="362"/>
      <c r="C101" s="250"/>
    </row>
    <row r="102" spans="2:3" ht="12.75">
      <c r="B102" s="362"/>
      <c r="C102" s="250"/>
    </row>
    <row r="103" spans="2:3" ht="12.75">
      <c r="B103" s="362"/>
      <c r="C103" s="250"/>
    </row>
    <row r="104" spans="2:3" ht="12.75">
      <c r="B104" s="362"/>
      <c r="C104" s="250"/>
    </row>
    <row r="105" spans="2:3" ht="12.75">
      <c r="B105" s="362"/>
      <c r="C105" s="250"/>
    </row>
    <row r="106" spans="2:3" ht="12.75">
      <c r="B106" s="362"/>
      <c r="C106" s="250"/>
    </row>
    <row r="107" spans="2:3" ht="12.75">
      <c r="B107" s="362"/>
      <c r="C107" s="250"/>
    </row>
    <row r="108" spans="2:3" ht="12.75">
      <c r="B108" s="362"/>
      <c r="C108" s="250"/>
    </row>
    <row r="109" spans="2:3" ht="12.75">
      <c r="B109" s="362"/>
      <c r="C109" s="250"/>
    </row>
    <row r="110" spans="2:3" ht="12.75">
      <c r="B110" s="362"/>
      <c r="C110" s="250"/>
    </row>
    <row r="111" spans="2:3" ht="12.75">
      <c r="B111" s="362"/>
      <c r="C111" s="250"/>
    </row>
    <row r="112" spans="2:3" ht="12.75">
      <c r="B112" s="362"/>
      <c r="C112" s="250"/>
    </row>
    <row r="113" spans="2:3" ht="12.75">
      <c r="B113" s="362"/>
      <c r="C113" s="250"/>
    </row>
    <row r="114" spans="2:3" ht="12.75">
      <c r="B114" s="362"/>
      <c r="C114" s="250"/>
    </row>
    <row r="115" spans="2:3" ht="12.75">
      <c r="B115" s="362"/>
      <c r="C115" s="250"/>
    </row>
    <row r="116" spans="2:3" ht="12.75">
      <c r="B116" s="362"/>
      <c r="C116" s="250"/>
    </row>
    <row r="117" spans="2:3" ht="12.75">
      <c r="B117" s="362"/>
      <c r="C117" s="250"/>
    </row>
    <row r="118" spans="2:3" ht="12.75">
      <c r="B118" s="362"/>
      <c r="C118" s="250"/>
    </row>
    <row r="119" spans="2:3" ht="12.75">
      <c r="B119" s="362"/>
      <c r="C119" s="250"/>
    </row>
    <row r="120" spans="2:3" ht="12.75">
      <c r="B120" s="362"/>
      <c r="C120" s="250"/>
    </row>
    <row r="121" spans="2:3" ht="12.75">
      <c r="B121" s="362"/>
      <c r="C121" s="250"/>
    </row>
    <row r="122" spans="2:3" ht="12.75">
      <c r="B122" s="362"/>
      <c r="C122" s="250"/>
    </row>
    <row r="123" spans="2:3" ht="12.75">
      <c r="B123" s="362"/>
      <c r="C123" s="250"/>
    </row>
    <row r="124" spans="2:3" ht="12.75">
      <c r="B124" s="362"/>
      <c r="C124" s="250"/>
    </row>
    <row r="125" spans="2:3" ht="12.75">
      <c r="B125" s="362"/>
      <c r="C125" s="250"/>
    </row>
    <row r="126" spans="2:3" ht="12.75">
      <c r="B126" s="362"/>
      <c r="C126" s="250"/>
    </row>
    <row r="127" spans="2:3" ht="12.75">
      <c r="B127" s="362"/>
      <c r="C127" s="250"/>
    </row>
    <row r="128" spans="2:3" ht="12.75">
      <c r="B128" s="362"/>
      <c r="C128" s="250"/>
    </row>
    <row r="129" spans="2:3" ht="12.75">
      <c r="B129" s="362"/>
      <c r="C129" s="250"/>
    </row>
    <row r="130" spans="2:3" ht="12.75">
      <c r="B130" s="362"/>
      <c r="C130" s="250"/>
    </row>
    <row r="131" spans="2:3" ht="12.75">
      <c r="B131" s="362"/>
      <c r="C131" s="250"/>
    </row>
    <row r="132" spans="2:3" ht="12.75">
      <c r="B132" s="362"/>
      <c r="C132" s="250"/>
    </row>
    <row r="133" spans="2:3" ht="12.75">
      <c r="B133" s="362"/>
      <c r="C133" s="250"/>
    </row>
    <row r="134" spans="2:3" ht="12.75">
      <c r="B134" s="362"/>
      <c r="C134" s="250"/>
    </row>
    <row r="135" spans="2:3" ht="12.75">
      <c r="B135" s="362"/>
      <c r="C135" s="250"/>
    </row>
    <row r="136" spans="2:3" ht="12.75">
      <c r="B136" s="362"/>
      <c r="C136" s="250"/>
    </row>
    <row r="137" spans="2:3" ht="12.75">
      <c r="B137" s="362"/>
      <c r="C137" s="250"/>
    </row>
    <row r="138" spans="2:3" ht="12.75">
      <c r="B138" s="362"/>
      <c r="C138" s="250"/>
    </row>
    <row r="139" spans="2:3" ht="12.75">
      <c r="B139" s="362"/>
      <c r="C139" s="250"/>
    </row>
    <row r="140" spans="2:3" ht="12.75">
      <c r="B140" s="362"/>
      <c r="C140" s="250"/>
    </row>
    <row r="141" spans="2:3" ht="12.75">
      <c r="B141" s="362"/>
      <c r="C141" s="250"/>
    </row>
    <row r="142" spans="2:3" ht="12.75">
      <c r="B142" s="362"/>
      <c r="C142" s="250"/>
    </row>
    <row r="143" spans="2:3" ht="12.75">
      <c r="B143" s="362"/>
      <c r="C143" s="250"/>
    </row>
    <row r="144" spans="2:3" ht="12.75">
      <c r="B144" s="362"/>
      <c r="C144" s="250"/>
    </row>
    <row r="145" spans="2:3" ht="12.75">
      <c r="B145" s="362"/>
      <c r="C145" s="250"/>
    </row>
    <row r="146" spans="2:3" ht="12.75">
      <c r="B146" s="362"/>
      <c r="C146" s="250"/>
    </row>
    <row r="147" spans="2:3" ht="12.75">
      <c r="B147" s="362"/>
      <c r="C147" s="250"/>
    </row>
    <row r="148" spans="2:3" ht="12.75">
      <c r="B148" s="362"/>
      <c r="C148" s="250"/>
    </row>
    <row r="149" spans="2:3" ht="12.75">
      <c r="B149" s="362"/>
      <c r="C149" s="250"/>
    </row>
    <row r="150" spans="2:3" ht="12.75">
      <c r="B150" s="362"/>
      <c r="C150" s="250"/>
    </row>
    <row r="151" spans="2:3" ht="12.75">
      <c r="B151" s="362"/>
      <c r="C151" s="250"/>
    </row>
    <row r="152" spans="2:3" ht="12.75">
      <c r="B152" s="362"/>
      <c r="C152" s="250"/>
    </row>
    <row r="153" spans="2:3" ht="12.75">
      <c r="B153" s="362"/>
      <c r="C153" s="250"/>
    </row>
    <row r="154" spans="2:3" ht="12.75">
      <c r="B154" s="362"/>
      <c r="C154" s="250"/>
    </row>
    <row r="155" spans="2:3" ht="12.75">
      <c r="B155" s="362"/>
      <c r="C155" s="250"/>
    </row>
    <row r="156" spans="2:3" ht="12.75">
      <c r="B156" s="362"/>
      <c r="C156" s="250"/>
    </row>
    <row r="157" spans="2:3" ht="12.75">
      <c r="B157" s="362"/>
      <c r="C157" s="250"/>
    </row>
    <row r="158" spans="2:3" ht="12.75">
      <c r="B158" s="362"/>
      <c r="C158" s="250"/>
    </row>
    <row r="159" spans="2:3" ht="12.75">
      <c r="B159" s="362"/>
      <c r="C159" s="250"/>
    </row>
    <row r="160" spans="2:3" ht="12.75">
      <c r="B160" s="362"/>
      <c r="C160" s="250"/>
    </row>
    <row r="161" spans="2:3" ht="12.75">
      <c r="B161" s="362"/>
      <c r="C161" s="250"/>
    </row>
    <row r="162" spans="2:3" ht="12.75">
      <c r="B162" s="362"/>
      <c r="C162" s="250"/>
    </row>
    <row r="163" spans="2:3" ht="12.75">
      <c r="B163" s="362"/>
      <c r="C163" s="250"/>
    </row>
    <row r="164" spans="2:3" ht="12.75">
      <c r="B164" s="362"/>
      <c r="C164" s="250"/>
    </row>
    <row r="165" spans="2:3" ht="12.75">
      <c r="B165" s="362"/>
      <c r="C165" s="250"/>
    </row>
    <row r="166" spans="2:3" ht="12.75">
      <c r="B166" s="362"/>
      <c r="C166" s="250"/>
    </row>
    <row r="167" spans="2:3" ht="12.75">
      <c r="B167" s="362"/>
      <c r="C167" s="250"/>
    </row>
    <row r="168" spans="2:3" ht="12.75">
      <c r="B168" s="362"/>
      <c r="C168" s="250"/>
    </row>
    <row r="169" spans="2:3" ht="12.75">
      <c r="B169" s="362"/>
      <c r="C169" s="250"/>
    </row>
    <row r="170" spans="2:3" ht="12.75">
      <c r="B170" s="362"/>
      <c r="C170" s="250"/>
    </row>
    <row r="171" spans="2:3" ht="12.75">
      <c r="B171" s="362"/>
      <c r="C171" s="250"/>
    </row>
    <row r="172" spans="2:3" ht="12.75">
      <c r="B172" s="362"/>
      <c r="C172" s="250"/>
    </row>
    <row r="173" spans="2:3" ht="12.75">
      <c r="B173" s="362"/>
      <c r="C173" s="250"/>
    </row>
    <row r="174" spans="2:3" ht="12.75">
      <c r="B174" s="362"/>
      <c r="C174" s="250"/>
    </row>
    <row r="175" spans="2:3" ht="12.75">
      <c r="B175" s="362"/>
      <c r="C175" s="250"/>
    </row>
    <row r="176" spans="2:3" ht="12.75">
      <c r="B176" s="362"/>
      <c r="C176" s="250"/>
    </row>
    <row r="177" spans="2:3" ht="12.75">
      <c r="B177" s="362"/>
      <c r="C177" s="250"/>
    </row>
    <row r="178" spans="2:3" ht="12.75">
      <c r="B178" s="362"/>
      <c r="C178" s="250"/>
    </row>
    <row r="179" spans="2:3" ht="12.75">
      <c r="B179" s="362"/>
      <c r="C179" s="250"/>
    </row>
    <row r="180" spans="2:3" ht="12.75">
      <c r="B180" s="362"/>
      <c r="C180" s="250"/>
    </row>
    <row r="181" spans="2:3" ht="12.75">
      <c r="B181" s="362"/>
      <c r="C181" s="250"/>
    </row>
    <row r="182" spans="2:3" ht="12.75">
      <c r="B182" s="362"/>
      <c r="C182" s="250"/>
    </row>
    <row r="183" spans="2:3" ht="12.75">
      <c r="B183" s="362"/>
      <c r="C183" s="250"/>
    </row>
    <row r="184" spans="2:3" ht="12.75">
      <c r="B184" s="362"/>
      <c r="C184" s="250"/>
    </row>
    <row r="185" spans="2:3" ht="12.75">
      <c r="B185" s="362"/>
      <c r="C185" s="250"/>
    </row>
    <row r="186" spans="2:3" ht="12.75">
      <c r="B186" s="362"/>
      <c r="C186" s="250"/>
    </row>
    <row r="187" spans="2:3" ht="12.75">
      <c r="B187" s="362"/>
      <c r="C187" s="250"/>
    </row>
    <row r="188" spans="2:3" ht="12.75">
      <c r="B188" s="362"/>
      <c r="C188" s="250"/>
    </row>
    <row r="189" spans="2:3" ht="12.75">
      <c r="B189" s="362"/>
      <c r="C189" s="250"/>
    </row>
    <row r="190" spans="2:3" ht="12.75">
      <c r="B190" s="362"/>
      <c r="C190" s="250"/>
    </row>
    <row r="191" spans="2:3" ht="12.75">
      <c r="B191" s="362"/>
      <c r="C191" s="250"/>
    </row>
    <row r="192" spans="2:3" ht="12.75">
      <c r="B192" s="362"/>
      <c r="C192" s="250"/>
    </row>
    <row r="193" spans="2:3" ht="12.75">
      <c r="B193" s="362"/>
      <c r="C193" s="250"/>
    </row>
    <row r="194" spans="2:3" ht="12.75">
      <c r="B194" s="362"/>
      <c r="C194" s="250"/>
    </row>
    <row r="195" spans="2:3" ht="12.75">
      <c r="B195" s="362"/>
      <c r="C195" s="250"/>
    </row>
    <row r="196" spans="2:3" ht="12.75">
      <c r="B196" s="362"/>
      <c r="C196" s="250"/>
    </row>
    <row r="197" spans="2:3" ht="12.75">
      <c r="B197" s="362"/>
      <c r="C197" s="250"/>
    </row>
    <row r="198" spans="2:3" ht="12.75">
      <c r="B198" s="362"/>
      <c r="C198" s="250"/>
    </row>
    <row r="199" spans="2:3" ht="12.75">
      <c r="B199" s="362"/>
      <c r="C199" s="250"/>
    </row>
    <row r="200" spans="2:3" ht="12.75">
      <c r="B200" s="362"/>
      <c r="C200" s="250"/>
    </row>
    <row r="201" spans="2:3" ht="12.75">
      <c r="B201" s="362"/>
      <c r="C201" s="250"/>
    </row>
    <row r="202" spans="2:3" ht="12.75">
      <c r="B202" s="362"/>
      <c r="C202" s="250"/>
    </row>
    <row r="203" spans="2:3" ht="12.75">
      <c r="B203" s="362"/>
      <c r="C203" s="250"/>
    </row>
    <row r="204" spans="2:3" ht="12.75">
      <c r="B204" s="362"/>
      <c r="C204" s="250"/>
    </row>
    <row r="205" spans="2:3" ht="12.75">
      <c r="B205" s="362"/>
      <c r="C205" s="250"/>
    </row>
    <row r="206" spans="2:3" ht="12.75">
      <c r="B206" s="362"/>
      <c r="C206" s="250"/>
    </row>
    <row r="207" spans="2:3" ht="12.75">
      <c r="B207" s="362"/>
      <c r="C207" s="250"/>
    </row>
    <row r="208" spans="2:3" ht="12.75">
      <c r="B208" s="362"/>
      <c r="C208" s="250"/>
    </row>
    <row r="209" spans="2:3" ht="12.75">
      <c r="B209" s="362"/>
      <c r="C209" s="250"/>
    </row>
    <row r="210" spans="2:3" ht="12.75">
      <c r="B210" s="362"/>
      <c r="C210" s="250"/>
    </row>
    <row r="211" spans="2:3" ht="12.75">
      <c r="B211" s="362"/>
      <c r="C211" s="250"/>
    </row>
    <row r="212" spans="2:3" ht="12.75">
      <c r="B212" s="362"/>
      <c r="C212" s="250"/>
    </row>
    <row r="213" spans="2:3" ht="12.75">
      <c r="B213" s="362"/>
      <c r="C213" s="250"/>
    </row>
    <row r="214" spans="2:3" ht="12.75">
      <c r="B214" s="362"/>
      <c r="C214" s="250"/>
    </row>
    <row r="215" spans="2:3" ht="12.75">
      <c r="B215" s="362"/>
      <c r="C215" s="250"/>
    </row>
    <row r="216" spans="2:3" ht="12.75">
      <c r="B216" s="362"/>
      <c r="C216" s="250"/>
    </row>
    <row r="217" spans="2:3" ht="12.75">
      <c r="B217" s="362"/>
      <c r="C217" s="250"/>
    </row>
    <row r="218" spans="2:3" ht="12.75">
      <c r="B218" s="362"/>
      <c r="C218" s="250"/>
    </row>
    <row r="219" spans="2:3" ht="12.75">
      <c r="B219" s="362"/>
      <c r="C219" s="250"/>
    </row>
    <row r="220" spans="2:3" ht="12.75">
      <c r="B220" s="362"/>
      <c r="C220" s="250"/>
    </row>
    <row r="221" spans="2:3" ht="12.75">
      <c r="B221" s="362"/>
      <c r="C221" s="250"/>
    </row>
    <row r="222" spans="2:3" ht="12.75">
      <c r="B222" s="362"/>
      <c r="C222" s="250"/>
    </row>
    <row r="223" spans="2:3" ht="12.75">
      <c r="B223" s="362"/>
      <c r="C223" s="250"/>
    </row>
    <row r="224" spans="2:3" ht="12.75">
      <c r="B224" s="362"/>
      <c r="C224" s="250"/>
    </row>
    <row r="225" spans="2:3" ht="12.75">
      <c r="B225" s="362"/>
      <c r="C225" s="250"/>
    </row>
    <row r="226" spans="2:3" ht="12.75">
      <c r="B226" s="362"/>
      <c r="C226" s="250"/>
    </row>
    <row r="227" spans="2:3" ht="12.75">
      <c r="B227" s="362"/>
      <c r="C227" s="250"/>
    </row>
    <row r="228" spans="2:3" ht="12.75">
      <c r="B228" s="362"/>
      <c r="C228" s="250"/>
    </row>
    <row r="229" spans="2:3" ht="12.75">
      <c r="B229" s="362"/>
      <c r="C229" s="250"/>
    </row>
    <row r="230" spans="2:3" ht="12.75">
      <c r="B230" s="362"/>
      <c r="C230" s="250"/>
    </row>
    <row r="231" spans="2:3" ht="12.75">
      <c r="B231" s="362"/>
      <c r="C231" s="250"/>
    </row>
    <row r="232" spans="2:3" ht="12.75">
      <c r="B232" s="362"/>
      <c r="C232" s="250"/>
    </row>
    <row r="233" spans="2:3" ht="12.75">
      <c r="B233" s="362"/>
      <c r="C233" s="250"/>
    </row>
    <row r="234" spans="2:3" ht="12.75">
      <c r="B234" s="362"/>
      <c r="C234" s="250"/>
    </row>
    <row r="235" spans="2:3" ht="12.75">
      <c r="B235" s="362"/>
      <c r="C235" s="250"/>
    </row>
    <row r="236" spans="2:3" ht="12.75">
      <c r="B236" s="362"/>
      <c r="C236" s="250"/>
    </row>
    <row r="237" spans="2:3" ht="12.75">
      <c r="B237" s="362"/>
      <c r="C237" s="250"/>
    </row>
    <row r="238" spans="2:3" ht="12.75">
      <c r="B238" s="362"/>
      <c r="C238" s="250"/>
    </row>
    <row r="239" spans="2:3" ht="12.75">
      <c r="B239" s="362"/>
      <c r="C239" s="250"/>
    </row>
    <row r="240" spans="2:3" ht="12.75">
      <c r="B240" s="362"/>
      <c r="C240" s="250"/>
    </row>
    <row r="241" spans="2:3" ht="12.75">
      <c r="B241" s="362"/>
      <c r="C241" s="250"/>
    </row>
    <row r="242" spans="2:3" ht="12.75">
      <c r="B242" s="362"/>
      <c r="C242" s="250"/>
    </row>
    <row r="243" spans="2:3" ht="12.75">
      <c r="B243" s="362"/>
      <c r="C243" s="250"/>
    </row>
    <row r="244" spans="2:3" ht="12.75">
      <c r="B244" s="362"/>
      <c r="C244" s="250"/>
    </row>
    <row r="245" spans="2:3" ht="12.75">
      <c r="B245" s="362"/>
      <c r="C245" s="250"/>
    </row>
    <row r="246" spans="2:3" ht="12.75">
      <c r="B246" s="362"/>
      <c r="C246" s="250"/>
    </row>
    <row r="247" spans="2:3" ht="12.75">
      <c r="B247" s="362"/>
      <c r="C247" s="250"/>
    </row>
    <row r="248" spans="2:3" ht="12.75">
      <c r="B248" s="362"/>
      <c r="C248" s="250"/>
    </row>
    <row r="249" spans="2:3" ht="12.75">
      <c r="B249" s="362"/>
      <c r="C249" s="250"/>
    </row>
    <row r="250" spans="2:3" ht="12.75">
      <c r="B250" s="362"/>
      <c r="C250" s="250"/>
    </row>
    <row r="251" ht="12.75">
      <c r="B251" s="362"/>
    </row>
  </sheetData>
  <sheetProtection/>
  <mergeCells count="1">
    <mergeCell ref="A8:C9"/>
  </mergeCells>
  <printOptions/>
  <pageMargins left="0.7" right="0.7" top="0.75" bottom="0.75" header="0.3" footer="0.3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5"/>
  <sheetViews>
    <sheetView view="pageBreakPreview" zoomScale="83" zoomScaleNormal="85" zoomScaleSheetLayoutView="83" zoomScalePageLayoutView="75" workbookViewId="0" topLeftCell="A10">
      <selection activeCell="F5" sqref="F5"/>
    </sheetView>
  </sheetViews>
  <sheetFormatPr defaultColWidth="9.140625" defaultRowHeight="15"/>
  <cols>
    <col min="1" max="1" width="50.8515625" style="61" customWidth="1"/>
    <col min="2" max="2" width="7.421875" style="61" customWidth="1"/>
    <col min="3" max="3" width="7.421875" style="19" customWidth="1"/>
    <col min="4" max="4" width="12.140625" style="19" customWidth="1"/>
    <col min="5" max="5" width="8.57421875" style="19" customWidth="1"/>
    <col min="6" max="6" width="15.8515625" style="212" customWidth="1"/>
    <col min="7" max="7" width="4.421875" style="18" hidden="1" customWidth="1"/>
    <col min="8" max="8" width="13.57421875" style="146" hidden="1" customWidth="1"/>
    <col min="9" max="9" width="19.57421875" style="18" hidden="1" customWidth="1"/>
    <col min="10" max="15" width="8.8515625" style="18" hidden="1" customWidth="1"/>
    <col min="16" max="16" width="4.8515625" style="18" hidden="1" customWidth="1"/>
    <col min="17" max="17" width="0.85546875" style="18" hidden="1" customWidth="1"/>
    <col min="18" max="18" width="17.8515625" style="18" hidden="1" customWidth="1"/>
    <col min="19" max="19" width="15.00390625" style="477" hidden="1" customWidth="1"/>
    <col min="20" max="20" width="0.13671875" style="18" hidden="1" customWidth="1"/>
    <col min="21" max="16384" width="8.8515625" style="18" customWidth="1"/>
  </cols>
  <sheetData>
    <row r="1" ht="12.75">
      <c r="F1" s="209" t="s">
        <v>405</v>
      </c>
    </row>
    <row r="2" ht="12.75">
      <c r="F2" s="209" t="s">
        <v>404</v>
      </c>
    </row>
    <row r="3" ht="12.75">
      <c r="F3" s="210" t="s">
        <v>471</v>
      </c>
    </row>
    <row r="4" ht="12.75">
      <c r="F4" s="210" t="s">
        <v>341</v>
      </c>
    </row>
    <row r="5" ht="12.75">
      <c r="F5" s="209" t="s">
        <v>676</v>
      </c>
    </row>
    <row r="6" ht="12.75">
      <c r="F6" s="211"/>
    </row>
    <row r="7" spans="1:19" s="114" customFormat="1" ht="47.25" customHeight="1">
      <c r="A7" s="497" t="s">
        <v>656</v>
      </c>
      <c r="B7" s="497"/>
      <c r="C7" s="497"/>
      <c r="D7" s="497"/>
      <c r="E7" s="497"/>
      <c r="F7" s="497"/>
      <c r="G7" s="497"/>
      <c r="H7" s="147"/>
      <c r="S7" s="478"/>
    </row>
    <row r="8" ht="9" customHeight="1"/>
    <row r="9" spans="1:19" s="22" customFormat="1" ht="38.25">
      <c r="A9" s="20" t="s">
        <v>403</v>
      </c>
      <c r="B9" s="193"/>
      <c r="C9" s="20" t="s">
        <v>400</v>
      </c>
      <c r="D9" s="21" t="s">
        <v>402</v>
      </c>
      <c r="E9" s="21" t="s">
        <v>401</v>
      </c>
      <c r="F9" s="213" t="s">
        <v>399</v>
      </c>
      <c r="H9" s="148"/>
      <c r="S9" s="479"/>
    </row>
    <row r="10" spans="1:19" s="19" customFormat="1" ht="25.5">
      <c r="A10" s="23"/>
      <c r="B10" s="131" t="s">
        <v>406</v>
      </c>
      <c r="C10" s="20"/>
      <c r="D10" s="21"/>
      <c r="E10" s="21"/>
      <c r="F10" s="213"/>
      <c r="H10" s="149"/>
      <c r="S10" s="479"/>
    </row>
    <row r="11" spans="1:21" s="19" customFormat="1" ht="25.5">
      <c r="A11" s="23" t="s">
        <v>319</v>
      </c>
      <c r="B11" s="131" t="s">
        <v>580</v>
      </c>
      <c r="C11" s="131"/>
      <c r="D11" s="20"/>
      <c r="E11" s="21"/>
      <c r="F11" s="21"/>
      <c r="G11" s="213"/>
      <c r="I11" s="149"/>
      <c r="U11" s="170"/>
    </row>
    <row r="12" spans="1:19" s="104" customFormat="1" ht="15">
      <c r="A12" s="91" t="s">
        <v>431</v>
      </c>
      <c r="B12" s="534"/>
      <c r="C12" s="93" t="s">
        <v>430</v>
      </c>
      <c r="D12" s="92"/>
      <c r="E12" s="92"/>
      <c r="F12" s="214">
        <f>F13+F18+F40+F50+F55+F45</f>
        <v>23359.38017</v>
      </c>
      <c r="H12" s="150"/>
      <c r="S12" s="480"/>
    </row>
    <row r="13" spans="1:19" s="104" customFormat="1" ht="57">
      <c r="A13" s="97" t="s">
        <v>391</v>
      </c>
      <c r="B13" s="535"/>
      <c r="C13" s="96" t="s">
        <v>390</v>
      </c>
      <c r="D13" s="112"/>
      <c r="E13" s="112"/>
      <c r="F13" s="215">
        <f>F14</f>
        <v>78.73393</v>
      </c>
      <c r="H13" s="150"/>
      <c r="S13" s="480"/>
    </row>
    <row r="14" spans="1:19" s="29" customFormat="1" ht="25.5">
      <c r="A14" s="23" t="s">
        <v>503</v>
      </c>
      <c r="B14" s="535"/>
      <c r="C14" s="43" t="s">
        <v>390</v>
      </c>
      <c r="D14" s="42" t="s">
        <v>398</v>
      </c>
      <c r="E14" s="42"/>
      <c r="F14" s="216">
        <f>F15</f>
        <v>78.73393</v>
      </c>
      <c r="H14" s="151"/>
      <c r="S14" s="477"/>
    </row>
    <row r="15" spans="1:19" s="29" customFormat="1" ht="25.5">
      <c r="A15" s="25" t="s">
        <v>393</v>
      </c>
      <c r="B15" s="535"/>
      <c r="C15" s="43" t="s">
        <v>390</v>
      </c>
      <c r="D15" s="21" t="s">
        <v>392</v>
      </c>
      <c r="E15" s="21"/>
      <c r="F15" s="213">
        <f>F16</f>
        <v>78.73393</v>
      </c>
      <c r="H15" s="151"/>
      <c r="S15" s="477"/>
    </row>
    <row r="16" spans="1:6" ht="38.25">
      <c r="A16" s="41" t="s">
        <v>375</v>
      </c>
      <c r="B16" s="535"/>
      <c r="C16" s="39" t="s">
        <v>390</v>
      </c>
      <c r="D16" s="38" t="s">
        <v>385</v>
      </c>
      <c r="E16" s="38"/>
      <c r="F16" s="217">
        <f>F17</f>
        <v>78.73393</v>
      </c>
    </row>
    <row r="17" spans="1:19" ht="28.5" customHeight="1">
      <c r="A17" s="31" t="s">
        <v>659</v>
      </c>
      <c r="B17" s="535"/>
      <c r="C17" s="39" t="s">
        <v>390</v>
      </c>
      <c r="D17" s="38" t="s">
        <v>385</v>
      </c>
      <c r="E17" s="38">
        <v>240</v>
      </c>
      <c r="F17" s="217">
        <f>100-21.26607</f>
        <v>78.73393</v>
      </c>
      <c r="S17" s="477">
        <v>-21.26607</v>
      </c>
    </row>
    <row r="18" spans="1:20" s="113" customFormat="1" ht="71.25">
      <c r="A18" s="91" t="s">
        <v>382</v>
      </c>
      <c r="B18" s="535"/>
      <c r="C18" s="93" t="s">
        <v>381</v>
      </c>
      <c r="D18" s="92"/>
      <c r="E18" s="92"/>
      <c r="F18" s="214">
        <f>F19+F27</f>
        <v>11794.90624</v>
      </c>
      <c r="H18" s="152"/>
      <c r="S18" s="481"/>
      <c r="T18" s="152"/>
    </row>
    <row r="19" spans="1:19" s="29" customFormat="1" ht="39" customHeight="1" hidden="1">
      <c r="A19" s="23" t="s">
        <v>477</v>
      </c>
      <c r="B19" s="535"/>
      <c r="C19" s="20" t="s">
        <v>381</v>
      </c>
      <c r="D19" s="21" t="s">
        <v>347</v>
      </c>
      <c r="E19" s="21"/>
      <c r="F19" s="213">
        <f>F20</f>
        <v>0</v>
      </c>
      <c r="H19" s="151"/>
      <c r="S19" s="477"/>
    </row>
    <row r="20" spans="1:19" s="26" customFormat="1" ht="78.75" customHeight="1" hidden="1">
      <c r="A20" s="25" t="s">
        <v>478</v>
      </c>
      <c r="B20" s="535"/>
      <c r="C20" s="20" t="s">
        <v>381</v>
      </c>
      <c r="D20" s="21" t="s">
        <v>354</v>
      </c>
      <c r="E20" s="21"/>
      <c r="F20" s="213">
        <f>F21+F24</f>
        <v>0</v>
      </c>
      <c r="H20" s="153"/>
      <c r="P20" s="65"/>
      <c r="S20" s="482"/>
    </row>
    <row r="21" spans="1:20" s="29" customFormat="1" ht="81.75" customHeight="1" hidden="1">
      <c r="A21" s="31" t="s">
        <v>479</v>
      </c>
      <c r="B21" s="535"/>
      <c r="C21" s="28" t="s">
        <v>381</v>
      </c>
      <c r="D21" s="1" t="s">
        <v>480</v>
      </c>
      <c r="E21" s="1"/>
      <c r="F21" s="218">
        <f>F22+F23</f>
        <v>0</v>
      </c>
      <c r="H21" s="151"/>
      <c r="S21" s="477"/>
      <c r="T21" s="490"/>
    </row>
    <row r="22" spans="1:20" s="29" customFormat="1" ht="18.75" customHeight="1" hidden="1">
      <c r="A22" s="41" t="s">
        <v>660</v>
      </c>
      <c r="B22" s="535"/>
      <c r="C22" s="28" t="s">
        <v>381</v>
      </c>
      <c r="D22" s="1" t="s">
        <v>480</v>
      </c>
      <c r="E22" s="1" t="s">
        <v>661</v>
      </c>
      <c r="F22" s="218"/>
      <c r="H22" s="151"/>
      <c r="S22" s="477"/>
      <c r="T22" s="490"/>
    </row>
    <row r="23" spans="1:19" s="29" customFormat="1" ht="28.5" customHeight="1" hidden="1">
      <c r="A23" s="31" t="s">
        <v>659</v>
      </c>
      <c r="B23" s="535"/>
      <c r="C23" s="28" t="s">
        <v>381</v>
      </c>
      <c r="D23" s="1" t="s">
        <v>480</v>
      </c>
      <c r="E23" s="38">
        <v>240</v>
      </c>
      <c r="F23" s="218"/>
      <c r="H23" s="151"/>
      <c r="S23" s="477"/>
    </row>
    <row r="24" spans="1:19" s="29" customFormat="1" ht="78.75" customHeight="1" hidden="1">
      <c r="A24" s="31" t="s">
        <v>482</v>
      </c>
      <c r="B24" s="535"/>
      <c r="C24" s="28" t="s">
        <v>381</v>
      </c>
      <c r="D24" s="1" t="s">
        <v>481</v>
      </c>
      <c r="E24" s="1"/>
      <c r="F24" s="218">
        <f>F25+F26</f>
        <v>0</v>
      </c>
      <c r="H24" s="151"/>
      <c r="S24" s="477"/>
    </row>
    <row r="25" spans="1:19" s="29" customFormat="1" ht="26.25" customHeight="1" hidden="1">
      <c r="A25" s="41" t="s">
        <v>660</v>
      </c>
      <c r="B25" s="535"/>
      <c r="C25" s="28" t="s">
        <v>381</v>
      </c>
      <c r="D25" s="1" t="s">
        <v>481</v>
      </c>
      <c r="E25" s="1" t="s">
        <v>661</v>
      </c>
      <c r="F25" s="218"/>
      <c r="H25" s="151"/>
      <c r="S25" s="477"/>
    </row>
    <row r="26" spans="1:19" s="29" customFormat="1" ht="28.5" customHeight="1" hidden="1">
      <c r="A26" s="31" t="s">
        <v>659</v>
      </c>
      <c r="B26" s="535"/>
      <c r="C26" s="28" t="s">
        <v>381</v>
      </c>
      <c r="D26" s="1" t="s">
        <v>481</v>
      </c>
      <c r="E26" s="38">
        <v>240</v>
      </c>
      <c r="F26" s="218"/>
      <c r="H26" s="151"/>
      <c r="S26" s="477"/>
    </row>
    <row r="27" spans="1:6" ht="25.5">
      <c r="A27" s="23" t="s">
        <v>503</v>
      </c>
      <c r="B27" s="535"/>
      <c r="C27" s="20" t="s">
        <v>381</v>
      </c>
      <c r="D27" s="42" t="s">
        <v>398</v>
      </c>
      <c r="E27" s="42"/>
      <c r="F27" s="216">
        <f>F28+F31</f>
        <v>11794.90624</v>
      </c>
    </row>
    <row r="28" spans="1:6" ht="26.25" customHeight="1">
      <c r="A28" s="25" t="s">
        <v>397</v>
      </c>
      <c r="B28" s="535"/>
      <c r="C28" s="20" t="s">
        <v>381</v>
      </c>
      <c r="D28" s="21" t="s">
        <v>395</v>
      </c>
      <c r="E28" s="21"/>
      <c r="F28" s="213">
        <f>F29</f>
        <v>1454.91338</v>
      </c>
    </row>
    <row r="29" spans="1:6" ht="39" customHeight="1">
      <c r="A29" s="34" t="s">
        <v>373</v>
      </c>
      <c r="B29" s="535"/>
      <c r="C29" s="28" t="s">
        <v>381</v>
      </c>
      <c r="D29" s="38" t="s">
        <v>394</v>
      </c>
      <c r="E29" s="38"/>
      <c r="F29" s="217">
        <f>F30</f>
        <v>1454.91338</v>
      </c>
    </row>
    <row r="30" spans="1:19" ht="25.5">
      <c r="A30" s="41" t="s">
        <v>660</v>
      </c>
      <c r="B30" s="535"/>
      <c r="C30" s="28" t="s">
        <v>381</v>
      </c>
      <c r="D30" s="38" t="s">
        <v>394</v>
      </c>
      <c r="E30" s="38">
        <v>120</v>
      </c>
      <c r="F30" s="217">
        <f>1260+370+370-200-345.08662</f>
        <v>1454.91338</v>
      </c>
      <c r="S30" s="477">
        <v>-345.08662</v>
      </c>
    </row>
    <row r="31" spans="1:6" ht="25.5">
      <c r="A31" s="25" t="s">
        <v>393</v>
      </c>
      <c r="B31" s="535"/>
      <c r="C31" s="20" t="s">
        <v>381</v>
      </c>
      <c r="D31" s="21" t="s">
        <v>392</v>
      </c>
      <c r="E31" s="21"/>
      <c r="F31" s="213">
        <f>F32+F34</f>
        <v>10339.99286</v>
      </c>
    </row>
    <row r="32" spans="1:20" ht="38.25">
      <c r="A32" s="34" t="s">
        <v>374</v>
      </c>
      <c r="B32" s="535"/>
      <c r="C32" s="28" t="s">
        <v>381</v>
      </c>
      <c r="D32" s="38" t="s">
        <v>388</v>
      </c>
      <c r="E32" s="38"/>
      <c r="F32" s="217">
        <f>F33</f>
        <v>7011.70649</v>
      </c>
      <c r="T32" s="491"/>
    </row>
    <row r="33" spans="1:20" ht="25.5">
      <c r="A33" s="41" t="s">
        <v>660</v>
      </c>
      <c r="B33" s="535"/>
      <c r="C33" s="28" t="s">
        <v>381</v>
      </c>
      <c r="D33" s="38" t="s">
        <v>388</v>
      </c>
      <c r="E33" s="38">
        <v>120</v>
      </c>
      <c r="F33" s="217">
        <v>7011.70649</v>
      </c>
      <c r="P33" s="115"/>
      <c r="S33" s="477">
        <v>5880.29</v>
      </c>
      <c r="T33" s="492"/>
    </row>
    <row r="34" spans="1:20" ht="26.25" customHeight="1">
      <c r="A34" s="41" t="s">
        <v>375</v>
      </c>
      <c r="B34" s="535"/>
      <c r="C34" s="28" t="s">
        <v>381</v>
      </c>
      <c r="D34" s="38" t="s">
        <v>385</v>
      </c>
      <c r="E34" s="38"/>
      <c r="F34" s="217">
        <f>F35+F38+F39+F36+F37</f>
        <v>3328.2863700000003</v>
      </c>
      <c r="P34" s="176"/>
      <c r="T34" s="190"/>
    </row>
    <row r="35" spans="1:6" ht="26.25" customHeight="1" hidden="1">
      <c r="A35" s="41" t="s">
        <v>660</v>
      </c>
      <c r="B35" s="535"/>
      <c r="C35" s="28" t="s">
        <v>381</v>
      </c>
      <c r="D35" s="38" t="s">
        <v>385</v>
      </c>
      <c r="E35" s="38">
        <v>120</v>
      </c>
      <c r="F35" s="217"/>
    </row>
    <row r="36" spans="1:7" ht="27" customHeight="1" hidden="1">
      <c r="A36" s="35" t="s">
        <v>384</v>
      </c>
      <c r="B36" s="535"/>
      <c r="C36" s="28" t="s">
        <v>381</v>
      </c>
      <c r="D36" s="38" t="s">
        <v>385</v>
      </c>
      <c r="E36" s="38">
        <v>242</v>
      </c>
      <c r="F36" s="217">
        <v>0</v>
      </c>
      <c r="G36" s="115"/>
    </row>
    <row r="37" spans="1:16" ht="30" customHeight="1">
      <c r="A37" s="31" t="s">
        <v>659</v>
      </c>
      <c r="B37" s="535"/>
      <c r="C37" s="28" t="s">
        <v>381</v>
      </c>
      <c r="D37" s="38" t="s">
        <v>385</v>
      </c>
      <c r="E37" s="38">
        <v>120</v>
      </c>
      <c r="F37" s="217">
        <v>2.8</v>
      </c>
      <c r="P37" s="177"/>
    </row>
    <row r="38" spans="1:16" ht="30" customHeight="1">
      <c r="A38" s="31" t="s">
        <v>659</v>
      </c>
      <c r="B38" s="535"/>
      <c r="C38" s="28" t="s">
        <v>381</v>
      </c>
      <c r="D38" s="38" t="s">
        <v>385</v>
      </c>
      <c r="E38" s="38">
        <v>240</v>
      </c>
      <c r="F38" s="217">
        <f>224.67254+6.437+557.82779+2457.92356+1.7+20.43+42.7648</f>
        <v>3311.75569</v>
      </c>
      <c r="P38" s="177"/>
    </row>
    <row r="39" spans="1:19" ht="15.75" customHeight="1">
      <c r="A39" s="191" t="s">
        <v>663</v>
      </c>
      <c r="B39" s="535"/>
      <c r="C39" s="28" t="s">
        <v>381</v>
      </c>
      <c r="D39" s="38" t="s">
        <v>385</v>
      </c>
      <c r="E39" s="38">
        <v>850</v>
      </c>
      <c r="F39" s="217">
        <f>70-50-6.26932</f>
        <v>13.73068</v>
      </c>
      <c r="S39" s="477">
        <v>-6.26932</v>
      </c>
    </row>
    <row r="40" spans="1:19" s="108" customFormat="1" ht="18.75" customHeight="1" hidden="1">
      <c r="A40" s="97" t="s">
        <v>483</v>
      </c>
      <c r="B40" s="535"/>
      <c r="C40" s="94" t="s">
        <v>476</v>
      </c>
      <c r="D40" s="109"/>
      <c r="E40" s="109"/>
      <c r="F40" s="214">
        <f>F41</f>
        <v>0</v>
      </c>
      <c r="H40" s="154"/>
      <c r="P40" s="187"/>
      <c r="S40" s="483"/>
    </row>
    <row r="41" spans="1:19" s="66" customFormat="1" ht="26.25" customHeight="1" hidden="1">
      <c r="A41" s="23" t="s">
        <v>459</v>
      </c>
      <c r="B41" s="535"/>
      <c r="C41" s="68" t="s">
        <v>476</v>
      </c>
      <c r="D41" s="42" t="s">
        <v>345</v>
      </c>
      <c r="E41" s="42"/>
      <c r="F41" s="216">
        <f>F42</f>
        <v>0</v>
      </c>
      <c r="H41" s="155"/>
      <c r="P41" s="29"/>
      <c r="S41" s="484"/>
    </row>
    <row r="42" spans="1:19" s="66" customFormat="1" ht="26.25" customHeight="1" hidden="1">
      <c r="A42" s="23" t="s">
        <v>503</v>
      </c>
      <c r="B42" s="535"/>
      <c r="C42" s="68" t="s">
        <v>476</v>
      </c>
      <c r="D42" s="21" t="s">
        <v>484</v>
      </c>
      <c r="E42" s="21"/>
      <c r="F42" s="213">
        <f>F43</f>
        <v>0</v>
      </c>
      <c r="H42" s="155"/>
      <c r="P42" s="29"/>
      <c r="S42" s="484"/>
    </row>
    <row r="43" spans="1:19" s="29" customFormat="1" ht="39" customHeight="1" hidden="1">
      <c r="A43" s="41" t="s">
        <v>375</v>
      </c>
      <c r="B43" s="535"/>
      <c r="C43" s="69" t="s">
        <v>476</v>
      </c>
      <c r="D43" s="38" t="s">
        <v>502</v>
      </c>
      <c r="E43" s="38"/>
      <c r="F43" s="217">
        <f>F44</f>
        <v>0</v>
      </c>
      <c r="H43" s="151"/>
      <c r="S43" s="477"/>
    </row>
    <row r="44" spans="1:19" s="29" customFormat="1" ht="26.25" customHeight="1" hidden="1">
      <c r="A44" s="41" t="s">
        <v>383</v>
      </c>
      <c r="B44" s="535"/>
      <c r="C44" s="69" t="s">
        <v>476</v>
      </c>
      <c r="D44" s="38" t="s">
        <v>502</v>
      </c>
      <c r="E44" s="38">
        <v>244</v>
      </c>
      <c r="F44" s="217"/>
      <c r="H44" s="151"/>
      <c r="S44" s="477"/>
    </row>
    <row r="45" spans="1:19" s="108" customFormat="1" ht="30.75" customHeight="1">
      <c r="A45" s="197" t="s">
        <v>682</v>
      </c>
      <c r="B45" s="535"/>
      <c r="C45" s="93" t="s">
        <v>681</v>
      </c>
      <c r="D45" s="98"/>
      <c r="E45" s="101"/>
      <c r="F45" s="219">
        <f>F46</f>
        <v>50.5</v>
      </c>
      <c r="H45" s="154"/>
      <c r="P45" s="187"/>
      <c r="S45" s="483"/>
    </row>
    <row r="46" spans="1:19" s="26" customFormat="1" ht="25.5">
      <c r="A46" s="23" t="s">
        <v>459</v>
      </c>
      <c r="B46" s="535"/>
      <c r="C46" s="20" t="s">
        <v>681</v>
      </c>
      <c r="D46" s="63" t="s">
        <v>398</v>
      </c>
      <c r="E46" s="63"/>
      <c r="F46" s="213">
        <f>F47</f>
        <v>50.5</v>
      </c>
      <c r="H46" s="153"/>
      <c r="P46" s="65"/>
      <c r="S46" s="482"/>
    </row>
    <row r="47" spans="1:19" s="26" customFormat="1" ht="12.75">
      <c r="A47" s="25" t="s">
        <v>426</v>
      </c>
      <c r="B47" s="535"/>
      <c r="C47" s="20" t="s">
        <v>681</v>
      </c>
      <c r="D47" s="64" t="s">
        <v>392</v>
      </c>
      <c r="E47" s="64"/>
      <c r="F47" s="213">
        <f>F48</f>
        <v>50.5</v>
      </c>
      <c r="H47" s="153"/>
      <c r="P47" s="65"/>
      <c r="S47" s="482"/>
    </row>
    <row r="48" spans="1:19" s="29" customFormat="1" ht="25.5">
      <c r="A48" s="34" t="s">
        <v>683</v>
      </c>
      <c r="B48" s="535"/>
      <c r="C48" s="28" t="s">
        <v>681</v>
      </c>
      <c r="D48" s="38" t="s">
        <v>680</v>
      </c>
      <c r="E48" s="38"/>
      <c r="F48" s="217">
        <f>F49</f>
        <v>50.5</v>
      </c>
      <c r="H48" s="151"/>
      <c r="S48" s="477"/>
    </row>
    <row r="49" spans="1:19" s="29" customFormat="1" ht="15" customHeight="1">
      <c r="A49" s="191" t="s">
        <v>684</v>
      </c>
      <c r="B49" s="535"/>
      <c r="C49" s="28" t="s">
        <v>681</v>
      </c>
      <c r="D49" s="38" t="s">
        <v>680</v>
      </c>
      <c r="E49" s="38">
        <v>540</v>
      </c>
      <c r="F49" s="217">
        <v>50.5</v>
      </c>
      <c r="H49" s="151"/>
      <c r="S49" s="477"/>
    </row>
    <row r="50" spans="1:19" s="108" customFormat="1" ht="28.5">
      <c r="A50" s="110" t="s">
        <v>466</v>
      </c>
      <c r="B50" s="535"/>
      <c r="C50" s="93" t="s">
        <v>425</v>
      </c>
      <c r="D50" s="98"/>
      <c r="E50" s="101"/>
      <c r="F50" s="219">
        <f>F51</f>
        <v>400</v>
      </c>
      <c r="H50" s="154"/>
      <c r="P50" s="187"/>
      <c r="S50" s="483"/>
    </row>
    <row r="51" spans="1:19" s="26" customFormat="1" ht="25.5">
      <c r="A51" s="23" t="s">
        <v>459</v>
      </c>
      <c r="B51" s="535"/>
      <c r="C51" s="20" t="s">
        <v>425</v>
      </c>
      <c r="D51" s="63" t="s">
        <v>345</v>
      </c>
      <c r="E51" s="63"/>
      <c r="F51" s="213">
        <f>F52</f>
        <v>400</v>
      </c>
      <c r="H51" s="153"/>
      <c r="P51" s="65"/>
      <c r="S51" s="482"/>
    </row>
    <row r="52" spans="1:19" s="26" customFormat="1" ht="12.75">
      <c r="A52" s="25" t="s">
        <v>426</v>
      </c>
      <c r="B52" s="535"/>
      <c r="C52" s="20" t="s">
        <v>425</v>
      </c>
      <c r="D52" s="64" t="s">
        <v>422</v>
      </c>
      <c r="E52" s="64"/>
      <c r="F52" s="213">
        <f>F53</f>
        <v>400</v>
      </c>
      <c r="H52" s="153"/>
      <c r="P52" s="65"/>
      <c r="S52" s="482"/>
    </row>
    <row r="53" spans="1:19" s="29" customFormat="1" ht="38.25">
      <c r="A53" s="34" t="s">
        <v>504</v>
      </c>
      <c r="B53" s="535"/>
      <c r="C53" s="28" t="s">
        <v>425</v>
      </c>
      <c r="D53" s="38" t="s">
        <v>424</v>
      </c>
      <c r="E53" s="38"/>
      <c r="F53" s="217">
        <f>F54</f>
        <v>400</v>
      </c>
      <c r="H53" s="151"/>
      <c r="S53" s="477"/>
    </row>
    <row r="54" spans="1:19" s="29" customFormat="1" ht="12.75">
      <c r="A54" s="34" t="s">
        <v>461</v>
      </c>
      <c r="B54" s="535"/>
      <c r="C54" s="28" t="s">
        <v>425</v>
      </c>
      <c r="D54" s="38" t="s">
        <v>424</v>
      </c>
      <c r="E54" s="38">
        <v>870</v>
      </c>
      <c r="F54" s="217">
        <v>400</v>
      </c>
      <c r="H54" s="151"/>
      <c r="S54" s="477"/>
    </row>
    <row r="55" spans="1:19" s="113" customFormat="1" ht="15">
      <c r="A55" s="91" t="s">
        <v>389</v>
      </c>
      <c r="B55" s="535"/>
      <c r="C55" s="93" t="s">
        <v>387</v>
      </c>
      <c r="D55" s="92"/>
      <c r="E55" s="92"/>
      <c r="F55" s="214">
        <f>F56+F73</f>
        <v>11035.24</v>
      </c>
      <c r="H55" s="152"/>
      <c r="S55" s="481"/>
    </row>
    <row r="56" spans="1:19" s="62" customFormat="1" ht="25.5">
      <c r="A56" s="23" t="s">
        <v>459</v>
      </c>
      <c r="B56" s="535"/>
      <c r="C56" s="68" t="s">
        <v>387</v>
      </c>
      <c r="D56" s="42" t="s">
        <v>345</v>
      </c>
      <c r="E56" s="42"/>
      <c r="F56" s="216">
        <f>F57</f>
        <v>10020.05</v>
      </c>
      <c r="H56" s="156"/>
      <c r="P56" s="18"/>
      <c r="S56" s="484"/>
    </row>
    <row r="57" spans="1:19" s="62" customFormat="1" ht="12.75">
      <c r="A57" s="25" t="s">
        <v>426</v>
      </c>
      <c r="B57" s="535"/>
      <c r="C57" s="68" t="s">
        <v>387</v>
      </c>
      <c r="D57" s="21" t="s">
        <v>422</v>
      </c>
      <c r="E57" s="21"/>
      <c r="F57" s="213">
        <f>F58+F63+F65+F67+F69+F71</f>
        <v>10020.05</v>
      </c>
      <c r="H57" s="156"/>
      <c r="P57" s="18"/>
      <c r="S57" s="484"/>
    </row>
    <row r="58" spans="1:19" s="19" customFormat="1" ht="51">
      <c r="A58" s="48" t="s">
        <v>462</v>
      </c>
      <c r="B58" s="535"/>
      <c r="C58" s="39" t="s">
        <v>387</v>
      </c>
      <c r="D58" s="38" t="s">
        <v>423</v>
      </c>
      <c r="E58" s="38"/>
      <c r="F58" s="217">
        <f>F59+F61+F62+F60</f>
        <v>8630.849999999999</v>
      </c>
      <c r="H58" s="149"/>
      <c r="S58" s="479"/>
    </row>
    <row r="59" spans="1:19" s="67" customFormat="1" ht="18" customHeight="1">
      <c r="A59" s="191" t="s">
        <v>662</v>
      </c>
      <c r="B59" s="535"/>
      <c r="C59" s="39" t="s">
        <v>387</v>
      </c>
      <c r="D59" s="38" t="s">
        <v>423</v>
      </c>
      <c r="E59" s="38">
        <v>110</v>
      </c>
      <c r="F59" s="217">
        <f>4171.46+1259.79+8.4+577.7+1100-8.4-10.6+11.4</f>
        <v>7109.749999999999</v>
      </c>
      <c r="H59" s="157"/>
      <c r="S59" s="485"/>
    </row>
    <row r="60" spans="1:19" s="26" customFormat="1" ht="22.5" customHeight="1" hidden="1">
      <c r="A60" s="34" t="s">
        <v>463</v>
      </c>
      <c r="B60" s="535"/>
      <c r="C60" s="39" t="s">
        <v>387</v>
      </c>
      <c r="D60" s="38" t="s">
        <v>423</v>
      </c>
      <c r="E60" s="38">
        <v>112</v>
      </c>
      <c r="F60" s="217"/>
      <c r="H60" s="153"/>
      <c r="P60" s="65"/>
      <c r="S60" s="482"/>
    </row>
    <row r="61" spans="1:19" s="29" customFormat="1" ht="26.25" customHeight="1">
      <c r="A61" s="31" t="s">
        <v>659</v>
      </c>
      <c r="B61" s="535"/>
      <c r="C61" s="39" t="s">
        <v>387</v>
      </c>
      <c r="D61" s="38" t="s">
        <v>423</v>
      </c>
      <c r="E61" s="38">
        <v>240</v>
      </c>
      <c r="F61" s="217">
        <f>50.3+18.1+557.9+200+483.2-3+230-38.4</f>
        <v>1498.1</v>
      </c>
      <c r="H61" s="151"/>
      <c r="S61" s="477">
        <v>-38.4</v>
      </c>
    </row>
    <row r="62" spans="1:19" s="29" customFormat="1" ht="15" customHeight="1">
      <c r="A62" s="191" t="s">
        <v>663</v>
      </c>
      <c r="B62" s="535"/>
      <c r="C62" s="39" t="s">
        <v>387</v>
      </c>
      <c r="D62" s="38" t="s">
        <v>423</v>
      </c>
      <c r="E62" s="38">
        <v>850</v>
      </c>
      <c r="F62" s="217">
        <f>20+3</f>
        <v>23</v>
      </c>
      <c r="H62" s="151"/>
      <c r="S62" s="477"/>
    </row>
    <row r="63" spans="1:6" ht="51">
      <c r="A63" s="34" t="s">
        <v>464</v>
      </c>
      <c r="B63" s="535"/>
      <c r="C63" s="28" t="s">
        <v>387</v>
      </c>
      <c r="D63" s="38" t="s">
        <v>507</v>
      </c>
      <c r="E63" s="38"/>
      <c r="F63" s="217">
        <f>F64</f>
        <v>414</v>
      </c>
    </row>
    <row r="64" spans="1:19" ht="29.25" customHeight="1">
      <c r="A64" s="31" t="s">
        <v>659</v>
      </c>
      <c r="B64" s="535"/>
      <c r="C64" s="28" t="s">
        <v>387</v>
      </c>
      <c r="D64" s="38" t="s">
        <v>507</v>
      </c>
      <c r="E64" s="38">
        <v>240</v>
      </c>
      <c r="F64" s="217">
        <f>160+203+300-100-149</f>
        <v>414</v>
      </c>
      <c r="S64" s="477">
        <v>-149</v>
      </c>
    </row>
    <row r="65" spans="1:19" s="19" customFormat="1" ht="38.25">
      <c r="A65" s="34" t="s">
        <v>465</v>
      </c>
      <c r="B65" s="535"/>
      <c r="C65" s="28" t="s">
        <v>387</v>
      </c>
      <c r="D65" s="38" t="s">
        <v>508</v>
      </c>
      <c r="E65" s="38"/>
      <c r="F65" s="217">
        <f>F66</f>
        <v>960</v>
      </c>
      <c r="H65" s="149"/>
      <c r="S65" s="479"/>
    </row>
    <row r="66" spans="1:19" s="19" customFormat="1" ht="26.25" customHeight="1">
      <c r="A66" s="31" t="s">
        <v>659</v>
      </c>
      <c r="B66" s="535"/>
      <c r="C66" s="28" t="s">
        <v>387</v>
      </c>
      <c r="D66" s="38" t="s">
        <v>508</v>
      </c>
      <c r="E66" s="38">
        <v>240</v>
      </c>
      <c r="F66" s="217">
        <f>500+400-200+260</f>
        <v>960</v>
      </c>
      <c r="H66" s="149"/>
      <c r="S66" s="479"/>
    </row>
    <row r="67" spans="1:6" ht="38.25">
      <c r="A67" s="34" t="s">
        <v>460</v>
      </c>
      <c r="B67" s="535"/>
      <c r="C67" s="69" t="s">
        <v>387</v>
      </c>
      <c r="D67" s="38" t="s">
        <v>509</v>
      </c>
      <c r="E67" s="38"/>
      <c r="F67" s="217">
        <f>F68</f>
        <v>15.2</v>
      </c>
    </row>
    <row r="68" spans="1:6" ht="15.75" customHeight="1">
      <c r="A68" s="191" t="s">
        <v>663</v>
      </c>
      <c r="B68" s="535"/>
      <c r="C68" s="69" t="s">
        <v>387</v>
      </c>
      <c r="D68" s="38" t="s">
        <v>509</v>
      </c>
      <c r="E68" s="38">
        <v>850</v>
      </c>
      <c r="F68" s="217">
        <v>15.2</v>
      </c>
    </row>
    <row r="69" spans="1:8" ht="26.25" customHeight="1" hidden="1">
      <c r="A69" s="41" t="s">
        <v>606</v>
      </c>
      <c r="B69" s="535"/>
      <c r="C69" s="28" t="s">
        <v>387</v>
      </c>
      <c r="D69" s="38" t="s">
        <v>592</v>
      </c>
      <c r="E69" s="38"/>
      <c r="F69" s="217">
        <f>F70</f>
        <v>0</v>
      </c>
      <c r="H69" s="18"/>
    </row>
    <row r="70" spans="1:19" s="19" customFormat="1" ht="26.25" customHeight="1" hidden="1">
      <c r="A70" s="34" t="s">
        <v>383</v>
      </c>
      <c r="B70" s="535"/>
      <c r="C70" s="28" t="s">
        <v>387</v>
      </c>
      <c r="D70" s="38" t="s">
        <v>592</v>
      </c>
      <c r="E70" s="38">
        <v>244</v>
      </c>
      <c r="F70" s="217"/>
      <c r="S70" s="479"/>
    </row>
    <row r="71" spans="1:19" s="19" customFormat="1" ht="26.25" customHeight="1" hidden="1">
      <c r="A71" s="34" t="s">
        <v>608</v>
      </c>
      <c r="B71" s="535"/>
      <c r="C71" s="28" t="s">
        <v>387</v>
      </c>
      <c r="D71" s="38" t="s">
        <v>607</v>
      </c>
      <c r="E71" s="38"/>
      <c r="F71" s="217">
        <f>F72</f>
        <v>0</v>
      </c>
      <c r="S71" s="479"/>
    </row>
    <row r="72" spans="1:19" s="19" customFormat="1" ht="26.25" customHeight="1" hidden="1">
      <c r="A72" s="34" t="s">
        <v>383</v>
      </c>
      <c r="B72" s="535"/>
      <c r="C72" s="28" t="s">
        <v>387</v>
      </c>
      <c r="D72" s="38" t="s">
        <v>607</v>
      </c>
      <c r="E72" s="38">
        <v>244</v>
      </c>
      <c r="F72" s="217"/>
      <c r="S72" s="479"/>
    </row>
    <row r="73" spans="1:20" s="29" customFormat="1" ht="38.25">
      <c r="A73" s="23" t="s">
        <v>477</v>
      </c>
      <c r="B73" s="535"/>
      <c r="C73" s="20" t="s">
        <v>387</v>
      </c>
      <c r="D73" s="21" t="s">
        <v>347</v>
      </c>
      <c r="E73" s="21"/>
      <c r="F73" s="213">
        <f>F74</f>
        <v>1015.19</v>
      </c>
      <c r="H73" s="151"/>
      <c r="S73" s="477"/>
      <c r="T73" s="418"/>
    </row>
    <row r="74" spans="1:20" s="26" customFormat="1" ht="76.5">
      <c r="A74" s="25" t="s">
        <v>478</v>
      </c>
      <c r="B74" s="535"/>
      <c r="C74" s="20" t="s">
        <v>387</v>
      </c>
      <c r="D74" s="21" t="s">
        <v>354</v>
      </c>
      <c r="E74" s="21"/>
      <c r="F74" s="213">
        <f>F75+F78</f>
        <v>1015.19</v>
      </c>
      <c r="H74" s="153"/>
      <c r="P74" s="65"/>
      <c r="S74" s="482"/>
      <c r="T74" s="419"/>
    </row>
    <row r="75" spans="1:20" s="29" customFormat="1" ht="78.75" customHeight="1">
      <c r="A75" s="31" t="s">
        <v>482</v>
      </c>
      <c r="B75" s="535"/>
      <c r="C75" s="28" t="s">
        <v>387</v>
      </c>
      <c r="D75" s="1" t="s">
        <v>481</v>
      </c>
      <c r="E75" s="1"/>
      <c r="F75" s="218">
        <f>F76+F77</f>
        <v>502.1</v>
      </c>
      <c r="H75" s="151"/>
      <c r="S75" s="477"/>
      <c r="T75" s="418"/>
    </row>
    <row r="76" spans="1:20" s="29" customFormat="1" ht="25.5">
      <c r="A76" s="41" t="s">
        <v>660</v>
      </c>
      <c r="B76" s="535"/>
      <c r="C76" s="28" t="s">
        <v>387</v>
      </c>
      <c r="D76" s="1" t="s">
        <v>481</v>
      </c>
      <c r="E76" s="1" t="s">
        <v>661</v>
      </c>
      <c r="F76" s="218">
        <f>361.36423+108.93541</f>
        <v>470.29964</v>
      </c>
      <c r="H76" s="151"/>
      <c r="S76" s="477"/>
      <c r="T76" s="418"/>
    </row>
    <row r="77" spans="1:20" s="29" customFormat="1" ht="28.5" customHeight="1">
      <c r="A77" s="31" t="s">
        <v>659</v>
      </c>
      <c r="B77" s="535"/>
      <c r="C77" s="28" t="s">
        <v>387</v>
      </c>
      <c r="D77" s="1" t="s">
        <v>481</v>
      </c>
      <c r="E77" s="38">
        <v>240</v>
      </c>
      <c r="F77" s="218">
        <f>4.48659+0.72+1.68703+11.648+13.25874</f>
        <v>31.800359999999998</v>
      </c>
      <c r="H77" s="151"/>
      <c r="S77" s="477"/>
      <c r="T77" s="418"/>
    </row>
    <row r="78" spans="1:20" s="29" customFormat="1" ht="127.5">
      <c r="A78" s="31" t="s">
        <v>479</v>
      </c>
      <c r="B78" s="535"/>
      <c r="C78" s="28" t="s">
        <v>387</v>
      </c>
      <c r="D78" s="1" t="s">
        <v>480</v>
      </c>
      <c r="E78" s="1"/>
      <c r="F78" s="218">
        <f>F79+F80</f>
        <v>513.09</v>
      </c>
      <c r="H78" s="151"/>
      <c r="S78" s="477"/>
      <c r="T78" s="418"/>
    </row>
    <row r="79" spans="1:20" s="29" customFormat="1" ht="18.75" customHeight="1">
      <c r="A79" s="41" t="s">
        <v>660</v>
      </c>
      <c r="B79" s="535"/>
      <c r="C79" s="28" t="s">
        <v>387</v>
      </c>
      <c r="D79" s="1" t="s">
        <v>480</v>
      </c>
      <c r="E79" s="1" t="s">
        <v>661</v>
      </c>
      <c r="F79" s="218">
        <f>385.7982+116.33097+0.7</f>
        <v>502.82917</v>
      </c>
      <c r="H79" s="151"/>
      <c r="S79" s="477"/>
      <c r="T79" s="418"/>
    </row>
    <row r="80" spans="1:20" s="29" customFormat="1" ht="28.5" customHeight="1">
      <c r="A80" s="31" t="s">
        <v>659</v>
      </c>
      <c r="B80" s="535"/>
      <c r="C80" s="28" t="s">
        <v>387</v>
      </c>
      <c r="D80" s="1" t="s">
        <v>480</v>
      </c>
      <c r="E80" s="38">
        <v>240</v>
      </c>
      <c r="F80" s="218">
        <f>7.95883+0.952+1.35</f>
        <v>10.26083</v>
      </c>
      <c r="H80" s="151"/>
      <c r="S80" s="477"/>
      <c r="T80" s="418"/>
    </row>
    <row r="81" spans="1:19" s="95" customFormat="1" ht="15">
      <c r="A81" s="91" t="s">
        <v>530</v>
      </c>
      <c r="B81" s="535"/>
      <c r="C81" s="94" t="s">
        <v>473</v>
      </c>
      <c r="D81" s="92"/>
      <c r="E81" s="92"/>
      <c r="F81" s="214">
        <f>F82</f>
        <v>503.84</v>
      </c>
      <c r="H81" s="158"/>
      <c r="P81" s="104"/>
      <c r="R81" s="196"/>
      <c r="S81" s="196"/>
    </row>
    <row r="82" spans="1:19" s="104" customFormat="1" ht="28.5">
      <c r="A82" s="91" t="s">
        <v>474</v>
      </c>
      <c r="B82" s="535"/>
      <c r="C82" s="94" t="s">
        <v>475</v>
      </c>
      <c r="D82" s="92"/>
      <c r="E82" s="92"/>
      <c r="F82" s="214">
        <f>F83</f>
        <v>503.84</v>
      </c>
      <c r="H82" s="150"/>
      <c r="S82" s="480"/>
    </row>
    <row r="83" spans="1:19" s="62" customFormat="1" ht="25.5">
      <c r="A83" s="23" t="s">
        <v>459</v>
      </c>
      <c r="B83" s="535"/>
      <c r="C83" s="68" t="s">
        <v>475</v>
      </c>
      <c r="D83" s="42" t="s">
        <v>345</v>
      </c>
      <c r="E83" s="42"/>
      <c r="F83" s="216">
        <f>F84</f>
        <v>503.84</v>
      </c>
      <c r="H83" s="156"/>
      <c r="P83" s="18"/>
      <c r="S83" s="484"/>
    </row>
    <row r="84" spans="1:19" s="62" customFormat="1" ht="12.75">
      <c r="A84" s="25" t="s">
        <v>426</v>
      </c>
      <c r="B84" s="535"/>
      <c r="C84" s="68" t="s">
        <v>475</v>
      </c>
      <c r="D84" s="21" t="s">
        <v>422</v>
      </c>
      <c r="E84" s="21"/>
      <c r="F84" s="213">
        <f>F85</f>
        <v>503.84</v>
      </c>
      <c r="H84" s="156"/>
      <c r="P84" s="115"/>
      <c r="S84" s="484"/>
    </row>
    <row r="85" spans="1:19" s="19" customFormat="1" ht="30" customHeight="1">
      <c r="A85" s="48" t="s">
        <v>587</v>
      </c>
      <c r="B85" s="535"/>
      <c r="C85" s="39" t="s">
        <v>475</v>
      </c>
      <c r="D85" s="38" t="s">
        <v>531</v>
      </c>
      <c r="E85" s="38"/>
      <c r="F85" s="217">
        <f>F86+F87+F88</f>
        <v>503.84</v>
      </c>
      <c r="H85" s="149"/>
      <c r="S85" s="479"/>
    </row>
    <row r="86" spans="1:19" s="67" customFormat="1" ht="25.5">
      <c r="A86" s="41" t="s">
        <v>660</v>
      </c>
      <c r="B86" s="535"/>
      <c r="C86" s="39" t="s">
        <v>475</v>
      </c>
      <c r="D86" s="38" t="s">
        <v>531</v>
      </c>
      <c r="E86" s="38">
        <v>120</v>
      </c>
      <c r="F86" s="217">
        <f>341.13644+105.10325</f>
        <v>446.23969</v>
      </c>
      <c r="H86" s="157"/>
      <c r="S86" s="485"/>
    </row>
    <row r="87" spans="1:19" s="26" customFormat="1" ht="27" customHeight="1" hidden="1">
      <c r="A87" s="34" t="s">
        <v>463</v>
      </c>
      <c r="B87" s="535"/>
      <c r="C87" s="39" t="s">
        <v>475</v>
      </c>
      <c r="D87" s="38" t="s">
        <v>531</v>
      </c>
      <c r="E87" s="38">
        <v>122</v>
      </c>
      <c r="F87" s="217"/>
      <c r="H87" s="153"/>
      <c r="P87" s="65"/>
      <c r="S87" s="482"/>
    </row>
    <row r="88" spans="1:19" s="29" customFormat="1" ht="30" customHeight="1">
      <c r="A88" s="31" t="s">
        <v>659</v>
      </c>
      <c r="B88" s="535"/>
      <c r="C88" s="39" t="s">
        <v>475</v>
      </c>
      <c r="D88" s="38" t="s">
        <v>531</v>
      </c>
      <c r="E88" s="38">
        <v>240</v>
      </c>
      <c r="F88" s="217">
        <f>4.14821+1.872+1.7356+33.88502+15.95948</f>
        <v>57.60030999999999</v>
      </c>
      <c r="H88" s="151"/>
      <c r="S88" s="477"/>
    </row>
    <row r="89" spans="1:19" s="95" customFormat="1" ht="28.5">
      <c r="A89" s="91" t="s">
        <v>436</v>
      </c>
      <c r="B89" s="535"/>
      <c r="C89" s="94" t="s">
        <v>435</v>
      </c>
      <c r="D89" s="92"/>
      <c r="E89" s="92"/>
      <c r="F89" s="214">
        <f>F90+F95+F100</f>
        <v>495.09000000000003</v>
      </c>
      <c r="H89" s="158"/>
      <c r="P89" s="104"/>
      <c r="S89" s="196"/>
    </row>
    <row r="90" spans="1:19" s="104" customFormat="1" ht="57">
      <c r="A90" s="91" t="s">
        <v>437</v>
      </c>
      <c r="B90" s="535"/>
      <c r="C90" s="94" t="s">
        <v>416</v>
      </c>
      <c r="D90" s="92"/>
      <c r="E90" s="92"/>
      <c r="F90" s="214">
        <f>F91</f>
        <v>495.09000000000003</v>
      </c>
      <c r="H90" s="150"/>
      <c r="S90" s="480"/>
    </row>
    <row r="91" spans="1:19" s="29" customFormat="1" ht="25.5">
      <c r="A91" s="23" t="s">
        <v>510</v>
      </c>
      <c r="B91" s="535"/>
      <c r="C91" s="68" t="s">
        <v>416</v>
      </c>
      <c r="D91" s="21" t="s">
        <v>347</v>
      </c>
      <c r="E91" s="21"/>
      <c r="F91" s="213">
        <f>F92</f>
        <v>495.09000000000003</v>
      </c>
      <c r="H91" s="151"/>
      <c r="S91" s="477"/>
    </row>
    <row r="92" spans="1:19" s="26" customFormat="1" ht="63.75">
      <c r="A92" s="25" t="s">
        <v>511</v>
      </c>
      <c r="B92" s="535"/>
      <c r="C92" s="68" t="s">
        <v>416</v>
      </c>
      <c r="D92" s="21" t="s">
        <v>352</v>
      </c>
      <c r="E92" s="21"/>
      <c r="F92" s="213">
        <f>F93</f>
        <v>495.09000000000003</v>
      </c>
      <c r="H92" s="153"/>
      <c r="P92" s="65"/>
      <c r="S92" s="482"/>
    </row>
    <row r="93" spans="1:19" s="29" customFormat="1" ht="66" customHeight="1">
      <c r="A93" s="31" t="s">
        <v>513</v>
      </c>
      <c r="B93" s="535"/>
      <c r="C93" s="69" t="s">
        <v>416</v>
      </c>
      <c r="D93" s="1" t="s">
        <v>512</v>
      </c>
      <c r="E93" s="1"/>
      <c r="F93" s="218">
        <f>F94</f>
        <v>495.09000000000003</v>
      </c>
      <c r="H93" s="151"/>
      <c r="S93" s="477"/>
    </row>
    <row r="94" spans="1:19" s="29" customFormat="1" ht="26.25" customHeight="1">
      <c r="A94" s="31" t="s">
        <v>659</v>
      </c>
      <c r="B94" s="535"/>
      <c r="C94" s="69" t="s">
        <v>416</v>
      </c>
      <c r="D94" s="1" t="s">
        <v>512</v>
      </c>
      <c r="E94" s="38">
        <v>240</v>
      </c>
      <c r="F94" s="218">
        <f>50.62+40+20+300-100+142.87+41.6</f>
        <v>495.09000000000003</v>
      </c>
      <c r="H94" s="151"/>
      <c r="S94" s="477">
        <v>41.6</v>
      </c>
    </row>
    <row r="95" spans="1:19" s="102" customFormat="1" ht="14.25" customHeight="1" hidden="1">
      <c r="A95" s="99" t="s">
        <v>452</v>
      </c>
      <c r="B95" s="535"/>
      <c r="C95" s="98" t="s">
        <v>453</v>
      </c>
      <c r="D95" s="100"/>
      <c r="E95" s="101"/>
      <c r="F95" s="220">
        <f>F96</f>
        <v>0</v>
      </c>
      <c r="H95" s="159"/>
      <c r="P95" s="105"/>
      <c r="S95" s="196"/>
    </row>
    <row r="96" spans="1:19" s="29" customFormat="1" ht="26.25" customHeight="1" hidden="1">
      <c r="A96" s="23" t="s">
        <v>510</v>
      </c>
      <c r="B96" s="535"/>
      <c r="C96" s="68" t="s">
        <v>453</v>
      </c>
      <c r="D96" s="21" t="s">
        <v>347</v>
      </c>
      <c r="E96" s="21"/>
      <c r="F96" s="213">
        <f>F98</f>
        <v>0</v>
      </c>
      <c r="H96" s="151"/>
      <c r="S96" s="477"/>
    </row>
    <row r="97" spans="1:19" s="29" customFormat="1" ht="52.5" customHeight="1" hidden="1">
      <c r="A97" s="23" t="s">
        <v>574</v>
      </c>
      <c r="B97" s="535"/>
      <c r="C97" s="123" t="s">
        <v>453</v>
      </c>
      <c r="D97" s="124" t="s">
        <v>353</v>
      </c>
      <c r="E97" s="21"/>
      <c r="F97" s="213">
        <f>F98</f>
        <v>0</v>
      </c>
      <c r="H97" s="151"/>
      <c r="S97" s="477"/>
    </row>
    <row r="98" spans="1:6" ht="66" customHeight="1" hidden="1">
      <c r="A98" s="54" t="s">
        <v>514</v>
      </c>
      <c r="B98" s="535"/>
      <c r="C98" s="47" t="s">
        <v>453</v>
      </c>
      <c r="D98" s="45" t="s">
        <v>515</v>
      </c>
      <c r="E98" s="57"/>
      <c r="F98" s="221">
        <f>F99</f>
        <v>0</v>
      </c>
    </row>
    <row r="99" spans="1:6" ht="25.5" customHeight="1" hidden="1">
      <c r="A99" s="31" t="s">
        <v>659</v>
      </c>
      <c r="B99" s="535"/>
      <c r="C99" s="47" t="s">
        <v>453</v>
      </c>
      <c r="D99" s="45" t="s">
        <v>515</v>
      </c>
      <c r="E99" s="38">
        <v>240</v>
      </c>
      <c r="F99" s="221">
        <f>183+84+86+82-292.13-142.87</f>
        <v>0</v>
      </c>
    </row>
    <row r="100" spans="1:19" s="95" customFormat="1" ht="41.25" customHeight="1" hidden="1">
      <c r="A100" s="97" t="s">
        <v>450</v>
      </c>
      <c r="B100" s="535"/>
      <c r="C100" s="98" t="s">
        <v>451</v>
      </c>
      <c r="D100" s="92"/>
      <c r="E100" s="92"/>
      <c r="F100" s="214">
        <f>F101</f>
        <v>0</v>
      </c>
      <c r="H100" s="158"/>
      <c r="P100" s="104"/>
      <c r="S100" s="196"/>
    </row>
    <row r="101" spans="1:19" s="29" customFormat="1" ht="26.25" customHeight="1" hidden="1">
      <c r="A101" s="23" t="s">
        <v>510</v>
      </c>
      <c r="B101" s="535"/>
      <c r="C101" s="68" t="s">
        <v>451</v>
      </c>
      <c r="D101" s="21" t="s">
        <v>347</v>
      </c>
      <c r="E101" s="21"/>
      <c r="F101" s="213">
        <f>F102</f>
        <v>0</v>
      </c>
      <c r="H101" s="151"/>
      <c r="S101" s="477"/>
    </row>
    <row r="102" spans="1:19" s="26" customFormat="1" ht="66" customHeight="1" hidden="1">
      <c r="A102" s="49" t="s">
        <v>516</v>
      </c>
      <c r="B102" s="535"/>
      <c r="C102" s="50" t="s">
        <v>451</v>
      </c>
      <c r="D102" s="59" t="s">
        <v>351</v>
      </c>
      <c r="E102" s="58"/>
      <c r="F102" s="222">
        <f>F103</f>
        <v>0</v>
      </c>
      <c r="H102" s="153"/>
      <c r="P102" s="65"/>
      <c r="S102" s="482"/>
    </row>
    <row r="103" spans="1:19" s="65" customFormat="1" ht="78.75" customHeight="1" hidden="1">
      <c r="A103" s="54" t="s">
        <v>644</v>
      </c>
      <c r="B103" s="535"/>
      <c r="C103" s="47" t="s">
        <v>451</v>
      </c>
      <c r="D103" s="51" t="s">
        <v>517</v>
      </c>
      <c r="E103" s="58"/>
      <c r="F103" s="221">
        <f>F104</f>
        <v>0</v>
      </c>
      <c r="H103" s="160"/>
      <c r="S103" s="486"/>
    </row>
    <row r="104" spans="1:19" s="65" customFormat="1" ht="27" customHeight="1" hidden="1">
      <c r="A104" s="34" t="s">
        <v>383</v>
      </c>
      <c r="B104" s="535"/>
      <c r="C104" s="47" t="s">
        <v>451</v>
      </c>
      <c r="D104" s="51" t="s">
        <v>517</v>
      </c>
      <c r="E104" s="46">
        <v>244</v>
      </c>
      <c r="F104" s="221">
        <v>0</v>
      </c>
      <c r="H104" s="160"/>
      <c r="S104" s="486"/>
    </row>
    <row r="105" spans="1:19" s="95" customFormat="1" ht="15">
      <c r="A105" s="91" t="s">
        <v>439</v>
      </c>
      <c r="B105" s="535"/>
      <c r="C105" s="94" t="s">
        <v>438</v>
      </c>
      <c r="D105" s="92"/>
      <c r="E105" s="92"/>
      <c r="F105" s="214">
        <f>F106+F134</f>
        <v>17110.245</v>
      </c>
      <c r="H105" s="158"/>
      <c r="P105" s="104"/>
      <c r="S105" s="196"/>
    </row>
    <row r="106" spans="1:19" s="104" customFormat="1" ht="28.5">
      <c r="A106" s="99" t="s">
        <v>446</v>
      </c>
      <c r="B106" s="535"/>
      <c r="C106" s="98" t="s">
        <v>447</v>
      </c>
      <c r="D106" s="100"/>
      <c r="E106" s="118"/>
      <c r="F106" s="220">
        <f>F107+F125</f>
        <v>16815.245</v>
      </c>
      <c r="H106" s="150"/>
      <c r="S106" s="480"/>
    </row>
    <row r="107" spans="1:19" ht="25.5">
      <c r="A107" s="49" t="s">
        <v>518</v>
      </c>
      <c r="B107" s="535"/>
      <c r="C107" s="50" t="s">
        <v>447</v>
      </c>
      <c r="D107" s="53" t="s">
        <v>520</v>
      </c>
      <c r="E107" s="56"/>
      <c r="F107" s="222">
        <f>F108+F117</f>
        <v>6299.25</v>
      </c>
      <c r="S107" s="487"/>
    </row>
    <row r="108" spans="1:19" s="62" customFormat="1" ht="42" customHeight="1">
      <c r="A108" s="49" t="s">
        <v>519</v>
      </c>
      <c r="B108" s="535"/>
      <c r="C108" s="50" t="s">
        <v>447</v>
      </c>
      <c r="D108" s="53" t="s">
        <v>521</v>
      </c>
      <c r="E108" s="55"/>
      <c r="F108" s="222">
        <f>F109+F113+F115+F111</f>
        <v>5123.8</v>
      </c>
      <c r="H108" s="156"/>
      <c r="P108" s="18"/>
      <c r="S108" s="484"/>
    </row>
    <row r="109" spans="1:6" ht="76.5">
      <c r="A109" s="54" t="s">
        <v>522</v>
      </c>
      <c r="B109" s="535"/>
      <c r="C109" s="47" t="s">
        <v>447</v>
      </c>
      <c r="D109" s="45" t="s">
        <v>523</v>
      </c>
      <c r="E109" s="56"/>
      <c r="F109" s="221">
        <f>F110</f>
        <v>2101</v>
      </c>
    </row>
    <row r="110" spans="1:19" s="26" customFormat="1" ht="30" customHeight="1">
      <c r="A110" s="31" t="s">
        <v>659</v>
      </c>
      <c r="B110" s="535"/>
      <c r="C110" s="47" t="s">
        <v>447</v>
      </c>
      <c r="D110" s="45" t="s">
        <v>523</v>
      </c>
      <c r="E110" s="46">
        <v>240</v>
      </c>
      <c r="F110" s="221">
        <f>2000-253.2+354.2</f>
        <v>2101</v>
      </c>
      <c r="H110" s="153"/>
      <c r="P110" s="65"/>
      <c r="S110" s="482"/>
    </row>
    <row r="111" spans="1:19" s="29" customFormat="1" ht="76.5">
      <c r="A111" s="44" t="s">
        <v>675</v>
      </c>
      <c r="B111" s="535"/>
      <c r="C111" s="69" t="s">
        <v>447</v>
      </c>
      <c r="D111" s="45" t="s">
        <v>657</v>
      </c>
      <c r="E111" s="46"/>
      <c r="F111" s="221">
        <f>F112</f>
        <v>1262.2</v>
      </c>
      <c r="S111" s="477"/>
    </row>
    <row r="112" spans="1:19" s="29" customFormat="1" ht="30" customHeight="1">
      <c r="A112" s="31" t="s">
        <v>659</v>
      </c>
      <c r="B112" s="535"/>
      <c r="C112" s="69" t="s">
        <v>447</v>
      </c>
      <c r="D112" s="45" t="s">
        <v>657</v>
      </c>
      <c r="E112" s="38">
        <v>240</v>
      </c>
      <c r="F112" s="221">
        <v>1262.2</v>
      </c>
      <c r="S112" s="477"/>
    </row>
    <row r="113" spans="1:6" ht="38.25">
      <c r="A113" s="54" t="s">
        <v>618</v>
      </c>
      <c r="B113" s="535"/>
      <c r="C113" s="47" t="s">
        <v>447</v>
      </c>
      <c r="D113" s="45" t="s">
        <v>617</v>
      </c>
      <c r="E113" s="56"/>
      <c r="F113" s="221">
        <f>F114</f>
        <v>1408.5</v>
      </c>
    </row>
    <row r="114" spans="1:19" s="26" customFormat="1" ht="25.5">
      <c r="A114" s="34" t="s">
        <v>383</v>
      </c>
      <c r="B114" s="535"/>
      <c r="C114" s="47" t="s">
        <v>447</v>
      </c>
      <c r="D114" s="45" t="s">
        <v>617</v>
      </c>
      <c r="E114" s="46">
        <v>244</v>
      </c>
      <c r="F114" s="221">
        <v>1408.5</v>
      </c>
      <c r="H114" s="153"/>
      <c r="P114" s="65"/>
      <c r="S114" s="482"/>
    </row>
    <row r="115" spans="1:6" ht="25.5">
      <c r="A115" s="54" t="s">
        <v>311</v>
      </c>
      <c r="B115" s="535"/>
      <c r="C115" s="47" t="s">
        <v>447</v>
      </c>
      <c r="D115" s="45" t="s">
        <v>617</v>
      </c>
      <c r="E115" s="56"/>
      <c r="F115" s="221">
        <f>F116</f>
        <v>352.1</v>
      </c>
    </row>
    <row r="116" spans="1:19" s="26" customFormat="1" ht="25.5">
      <c r="A116" s="34" t="s">
        <v>383</v>
      </c>
      <c r="B116" s="535"/>
      <c r="C116" s="47" t="s">
        <v>447</v>
      </c>
      <c r="D116" s="45" t="s">
        <v>310</v>
      </c>
      <c r="E116" s="46">
        <v>244</v>
      </c>
      <c r="F116" s="221">
        <v>352.1</v>
      </c>
      <c r="H116" s="153"/>
      <c r="P116" s="65"/>
      <c r="S116" s="482"/>
    </row>
    <row r="117" spans="1:6" ht="18" customHeight="1">
      <c r="A117" s="49" t="s">
        <v>518</v>
      </c>
      <c r="B117" s="535"/>
      <c r="C117" s="50" t="s">
        <v>447</v>
      </c>
      <c r="D117" s="53" t="s">
        <v>520</v>
      </c>
      <c r="E117" s="56"/>
      <c r="F117" s="222">
        <f>F118</f>
        <v>1175.4499999999998</v>
      </c>
    </row>
    <row r="118" spans="1:19" s="66" customFormat="1" ht="76.5">
      <c r="A118" s="49" t="s">
        <v>524</v>
      </c>
      <c r="B118" s="535"/>
      <c r="C118" s="50" t="s">
        <v>447</v>
      </c>
      <c r="D118" s="53" t="s">
        <v>571</v>
      </c>
      <c r="E118" s="58"/>
      <c r="F118" s="222">
        <f>F119+F123</f>
        <v>1175.4499999999998</v>
      </c>
      <c r="H118" s="155"/>
      <c r="P118" s="29"/>
      <c r="S118" s="484"/>
    </row>
    <row r="119" spans="1:6" ht="114.75">
      <c r="A119" s="54" t="s">
        <v>595</v>
      </c>
      <c r="B119" s="535"/>
      <c r="C119" s="47" t="s">
        <v>447</v>
      </c>
      <c r="D119" s="45" t="s">
        <v>525</v>
      </c>
      <c r="E119" s="56"/>
      <c r="F119" s="221">
        <f>F120</f>
        <v>625.4499999999999</v>
      </c>
    </row>
    <row r="120" spans="1:19" ht="28.5" customHeight="1">
      <c r="A120" s="31" t="s">
        <v>659</v>
      </c>
      <c r="B120" s="535"/>
      <c r="C120" s="47" t="s">
        <v>447</v>
      </c>
      <c r="D120" s="45" t="s">
        <v>525</v>
      </c>
      <c r="E120" s="38">
        <v>240</v>
      </c>
      <c r="F120" s="221">
        <f>600+450+60+200+90-500-200-150+31.55+95.8-51.9</f>
        <v>625.4499999999999</v>
      </c>
      <c r="S120" s="477">
        <v>-51.9</v>
      </c>
    </row>
    <row r="121" spans="1:19" s="66" customFormat="1" ht="55.5" customHeight="1" hidden="1">
      <c r="A121" s="54" t="s">
        <v>526</v>
      </c>
      <c r="B121" s="535"/>
      <c r="C121" s="47" t="s">
        <v>447</v>
      </c>
      <c r="D121" s="45" t="s">
        <v>527</v>
      </c>
      <c r="E121" s="56"/>
      <c r="F121" s="221">
        <f>F122</f>
        <v>0</v>
      </c>
      <c r="H121" s="155"/>
      <c r="P121" s="171"/>
      <c r="S121" s="484"/>
    </row>
    <row r="122" spans="1:19" s="66" customFormat="1" ht="26.25" customHeight="1" hidden="1">
      <c r="A122" s="31" t="s">
        <v>659</v>
      </c>
      <c r="B122" s="535"/>
      <c r="C122" s="47" t="s">
        <v>447</v>
      </c>
      <c r="D122" s="45" t="s">
        <v>527</v>
      </c>
      <c r="E122" s="38">
        <v>240</v>
      </c>
      <c r="F122" s="221">
        <f>500+300-200-50-550</f>
        <v>0</v>
      </c>
      <c r="H122" s="155"/>
      <c r="P122" s="29"/>
      <c r="S122" s="484"/>
    </row>
    <row r="123" spans="1:19" s="67" customFormat="1" ht="54.75" customHeight="1">
      <c r="A123" s="452" t="s">
        <v>705</v>
      </c>
      <c r="B123" s="535"/>
      <c r="C123" s="39" t="s">
        <v>447</v>
      </c>
      <c r="D123" s="38" t="s">
        <v>704</v>
      </c>
      <c r="E123" s="38"/>
      <c r="F123" s="217">
        <f>F124</f>
        <v>550</v>
      </c>
      <c r="H123" s="157"/>
      <c r="S123" s="485"/>
    </row>
    <row r="124" spans="1:19" s="67" customFormat="1" ht="18.75" customHeight="1">
      <c r="A124" s="3" t="s">
        <v>668</v>
      </c>
      <c r="B124" s="535"/>
      <c r="C124" s="39" t="s">
        <v>447</v>
      </c>
      <c r="D124" s="38" t="s">
        <v>704</v>
      </c>
      <c r="E124" s="38">
        <v>610</v>
      </c>
      <c r="F124" s="217">
        <v>550</v>
      </c>
      <c r="H124" s="157"/>
      <c r="S124" s="485"/>
    </row>
    <row r="125" spans="1:19" s="29" customFormat="1" ht="18.75" customHeight="1">
      <c r="A125" s="23" t="s">
        <v>459</v>
      </c>
      <c r="B125" s="535"/>
      <c r="C125" s="50" t="s">
        <v>447</v>
      </c>
      <c r="D125" s="53" t="s">
        <v>422</v>
      </c>
      <c r="E125" s="42"/>
      <c r="F125" s="222">
        <f>F126+F128+F130+F132</f>
        <v>10515.994999999999</v>
      </c>
      <c r="S125" s="477"/>
    </row>
    <row r="126" spans="1:19" s="66" customFormat="1" ht="30.75" customHeight="1" hidden="1">
      <c r="A126" s="54" t="s">
        <v>651</v>
      </c>
      <c r="B126" s="535"/>
      <c r="C126" s="47" t="s">
        <v>447</v>
      </c>
      <c r="D126" s="45" t="s">
        <v>650</v>
      </c>
      <c r="E126" s="56"/>
      <c r="F126" s="221">
        <f>F127</f>
        <v>0</v>
      </c>
      <c r="H126" s="155"/>
      <c r="P126" s="171"/>
      <c r="S126" s="484"/>
    </row>
    <row r="127" spans="1:19" s="66" customFormat="1" ht="28.5" customHeight="1" hidden="1">
      <c r="A127" s="31" t="s">
        <v>659</v>
      </c>
      <c r="B127" s="535"/>
      <c r="C127" s="47" t="s">
        <v>447</v>
      </c>
      <c r="D127" s="45" t="s">
        <v>650</v>
      </c>
      <c r="E127" s="38">
        <v>240</v>
      </c>
      <c r="F127" s="221">
        <f>700-200-50-450</f>
        <v>0</v>
      </c>
      <c r="H127" s="155"/>
      <c r="P127" s="29"/>
      <c r="S127" s="484"/>
    </row>
    <row r="128" spans="1:19" s="29" customFormat="1" ht="25.5">
      <c r="A128" s="34" t="s">
        <v>605</v>
      </c>
      <c r="B128" s="535"/>
      <c r="C128" s="47" t="s">
        <v>447</v>
      </c>
      <c r="D128" s="45" t="s">
        <v>604</v>
      </c>
      <c r="E128" s="46"/>
      <c r="F128" s="221">
        <f>F129</f>
        <v>464.095</v>
      </c>
      <c r="S128" s="477"/>
    </row>
    <row r="129" spans="1:19" s="29" customFormat="1" ht="25.5">
      <c r="A129" s="34" t="s">
        <v>383</v>
      </c>
      <c r="B129" s="535"/>
      <c r="C129" s="47" t="s">
        <v>447</v>
      </c>
      <c r="D129" s="45" t="s">
        <v>604</v>
      </c>
      <c r="E129" s="46">
        <v>244</v>
      </c>
      <c r="F129" s="221">
        <v>464.095</v>
      </c>
      <c r="S129" s="477"/>
    </row>
    <row r="130" spans="1:20" s="29" customFormat="1" ht="25.5">
      <c r="A130" s="34" t="s">
        <v>324</v>
      </c>
      <c r="B130" s="535"/>
      <c r="C130" s="69" t="s">
        <v>447</v>
      </c>
      <c r="D130" s="45" t="s">
        <v>314</v>
      </c>
      <c r="E130" s="46"/>
      <c r="F130" s="221">
        <f>F131</f>
        <v>10000</v>
      </c>
      <c r="S130" s="477"/>
      <c r="T130" s="418"/>
    </row>
    <row r="131" spans="1:20" s="29" customFormat="1" ht="25.5">
      <c r="A131" s="34" t="s">
        <v>383</v>
      </c>
      <c r="B131" s="535"/>
      <c r="C131" s="69" t="s">
        <v>447</v>
      </c>
      <c r="D131" s="45" t="s">
        <v>314</v>
      </c>
      <c r="E131" s="46">
        <v>244</v>
      </c>
      <c r="F131" s="221">
        <v>10000</v>
      </c>
      <c r="S131" s="477"/>
      <c r="T131" s="418"/>
    </row>
    <row r="132" spans="1:6" ht="51">
      <c r="A132" s="54" t="s">
        <v>336</v>
      </c>
      <c r="B132" s="535"/>
      <c r="C132" s="47" t="s">
        <v>447</v>
      </c>
      <c r="D132" s="45" t="s">
        <v>335</v>
      </c>
      <c r="E132" s="56"/>
      <c r="F132" s="221">
        <f>F133</f>
        <v>51.9</v>
      </c>
    </row>
    <row r="133" spans="1:19" ht="28.5" customHeight="1">
      <c r="A133" s="31" t="s">
        <v>659</v>
      </c>
      <c r="B133" s="535"/>
      <c r="C133" s="47" t="s">
        <v>447</v>
      </c>
      <c r="D133" s="45" t="s">
        <v>335</v>
      </c>
      <c r="E133" s="38">
        <v>240</v>
      </c>
      <c r="F133" s="221">
        <v>51.9</v>
      </c>
      <c r="S133" s="477">
        <v>51.9</v>
      </c>
    </row>
    <row r="134" spans="1:19" s="95" customFormat="1" ht="28.5">
      <c r="A134" s="91" t="s">
        <v>378</v>
      </c>
      <c r="B134" s="535"/>
      <c r="C134" s="94" t="s">
        <v>377</v>
      </c>
      <c r="D134" s="92"/>
      <c r="E134" s="92"/>
      <c r="F134" s="214">
        <f>F135+F139</f>
        <v>295</v>
      </c>
      <c r="H134" s="158"/>
      <c r="P134" s="104"/>
      <c r="S134" s="196"/>
    </row>
    <row r="135" spans="1:19" s="29" customFormat="1" ht="25.5">
      <c r="A135" s="23" t="s">
        <v>459</v>
      </c>
      <c r="B135" s="535"/>
      <c r="C135" s="68" t="s">
        <v>377</v>
      </c>
      <c r="D135" s="42" t="s">
        <v>345</v>
      </c>
      <c r="E135" s="42"/>
      <c r="F135" s="216">
        <f>F136</f>
        <v>295</v>
      </c>
      <c r="H135" s="151"/>
      <c r="S135" s="477"/>
    </row>
    <row r="136" spans="1:19" s="26" customFormat="1" ht="12.75">
      <c r="A136" s="25" t="s">
        <v>426</v>
      </c>
      <c r="B136" s="535"/>
      <c r="C136" s="20" t="s">
        <v>377</v>
      </c>
      <c r="D136" s="64" t="s">
        <v>422</v>
      </c>
      <c r="E136" s="64"/>
      <c r="F136" s="213">
        <f>F137</f>
        <v>295</v>
      </c>
      <c r="H136" s="153"/>
      <c r="P136" s="65"/>
      <c r="S136" s="482"/>
    </row>
    <row r="137" spans="1:19" s="29" customFormat="1" ht="25.5">
      <c r="A137" s="31" t="s">
        <v>528</v>
      </c>
      <c r="B137" s="535"/>
      <c r="C137" s="69" t="s">
        <v>377</v>
      </c>
      <c r="D137" s="1" t="s">
        <v>529</v>
      </c>
      <c r="E137" s="1"/>
      <c r="F137" s="218">
        <f>F138</f>
        <v>295</v>
      </c>
      <c r="H137" s="151"/>
      <c r="S137" s="477"/>
    </row>
    <row r="138" spans="1:19" s="29" customFormat="1" ht="27.75" customHeight="1">
      <c r="A138" s="31" t="s">
        <v>659</v>
      </c>
      <c r="B138" s="535"/>
      <c r="C138" s="69" t="s">
        <v>377</v>
      </c>
      <c r="D138" s="1" t="s">
        <v>529</v>
      </c>
      <c r="E138" s="38">
        <v>240</v>
      </c>
      <c r="F138" s="218">
        <f>600+195-500</f>
        <v>295</v>
      </c>
      <c r="H138" s="151"/>
      <c r="S138" s="477"/>
    </row>
    <row r="139" spans="1:19" s="26" customFormat="1" ht="39" hidden="1">
      <c r="A139" s="25" t="s">
        <v>686</v>
      </c>
      <c r="B139" s="535"/>
      <c r="C139" s="20" t="s">
        <v>377</v>
      </c>
      <c r="D139" s="64" t="s">
        <v>685</v>
      </c>
      <c r="E139" s="64"/>
      <c r="F139" s="213">
        <f>F140</f>
        <v>0</v>
      </c>
      <c r="H139" s="153"/>
      <c r="P139" s="65"/>
      <c r="S139" s="482"/>
    </row>
    <row r="140" spans="1:19" s="29" customFormat="1" ht="12.75" hidden="1">
      <c r="A140" s="31" t="s">
        <v>688</v>
      </c>
      <c r="B140" s="535"/>
      <c r="C140" s="69" t="s">
        <v>377</v>
      </c>
      <c r="D140" s="1" t="s">
        <v>687</v>
      </c>
      <c r="E140" s="1"/>
      <c r="F140" s="218">
        <f>F141</f>
        <v>0</v>
      </c>
      <c r="H140" s="151"/>
      <c r="S140" s="477"/>
    </row>
    <row r="141" spans="1:19" s="29" customFormat="1" ht="27.75" customHeight="1" hidden="1">
      <c r="A141" s="31" t="s">
        <v>659</v>
      </c>
      <c r="B141" s="535"/>
      <c r="C141" s="69" t="s">
        <v>377</v>
      </c>
      <c r="D141" s="1" t="s">
        <v>687</v>
      </c>
      <c r="E141" s="38">
        <v>240</v>
      </c>
      <c r="F141" s="218">
        <v>0</v>
      </c>
      <c r="H141" s="151"/>
      <c r="S141" s="477">
        <v>-50</v>
      </c>
    </row>
    <row r="142" spans="1:19" s="95" customFormat="1" ht="15">
      <c r="A142" s="130" t="s">
        <v>457</v>
      </c>
      <c r="B142" s="535"/>
      <c r="C142" s="94" t="s">
        <v>429</v>
      </c>
      <c r="D142" s="92"/>
      <c r="E142" s="92"/>
      <c r="F142" s="214">
        <f>F143+F172+F209</f>
        <v>67620.42677</v>
      </c>
      <c r="H142" s="158"/>
      <c r="P142" s="104"/>
      <c r="S142" s="196"/>
    </row>
    <row r="143" spans="1:19" s="104" customFormat="1" ht="15">
      <c r="A143" s="130" t="s">
        <v>370</v>
      </c>
      <c r="B143" s="535"/>
      <c r="C143" s="94" t="s">
        <v>369</v>
      </c>
      <c r="D143" s="92"/>
      <c r="E143" s="92"/>
      <c r="F143" s="214">
        <f>F144+F152+F156</f>
        <v>21921.247900000002</v>
      </c>
      <c r="H143" s="150"/>
      <c r="S143" s="480"/>
    </row>
    <row r="144" spans="1:19" s="29" customFormat="1" ht="25.5">
      <c r="A144" s="23" t="s">
        <v>459</v>
      </c>
      <c r="B144" s="535"/>
      <c r="C144" s="68" t="s">
        <v>369</v>
      </c>
      <c r="D144" s="42" t="s">
        <v>345</v>
      </c>
      <c r="E144" s="42"/>
      <c r="F144" s="216">
        <f>F145</f>
        <v>1279.884</v>
      </c>
      <c r="H144" s="151"/>
      <c r="R144" s="198"/>
      <c r="S144" s="477"/>
    </row>
    <row r="145" spans="1:19" s="19" customFormat="1" ht="12.75">
      <c r="A145" s="25" t="s">
        <v>426</v>
      </c>
      <c r="B145" s="535"/>
      <c r="C145" s="68" t="s">
        <v>369</v>
      </c>
      <c r="D145" s="21" t="s">
        <v>422</v>
      </c>
      <c r="E145" s="21"/>
      <c r="F145" s="213">
        <f>F146+F148+F150</f>
        <v>1279.884</v>
      </c>
      <c r="H145" s="149"/>
      <c r="S145" s="479"/>
    </row>
    <row r="146" spans="1:6" ht="38.25">
      <c r="A146" s="90" t="s">
        <v>647</v>
      </c>
      <c r="B146" s="535"/>
      <c r="C146" s="69" t="s">
        <v>369</v>
      </c>
      <c r="D146" s="45" t="s">
        <v>539</v>
      </c>
      <c r="E146" s="56"/>
      <c r="F146" s="221">
        <f>F147</f>
        <v>407.284</v>
      </c>
    </row>
    <row r="147" spans="1:19" ht="27" customHeight="1">
      <c r="A147" s="31" t="s">
        <v>659</v>
      </c>
      <c r="B147" s="535"/>
      <c r="C147" s="69" t="s">
        <v>369</v>
      </c>
      <c r="D147" s="45" t="s">
        <v>539</v>
      </c>
      <c r="E147" s="38">
        <v>240</v>
      </c>
      <c r="F147" s="221">
        <f>(900+350)/2+144-0.0018-361.7142</f>
        <v>407.284</v>
      </c>
      <c r="S147" s="477">
        <v>-361.7142</v>
      </c>
    </row>
    <row r="148" spans="1:6" ht="51">
      <c r="A148" s="3" t="s">
        <v>649</v>
      </c>
      <c r="B148" s="535"/>
      <c r="C148" s="69" t="s">
        <v>369</v>
      </c>
      <c r="D148" s="45" t="s">
        <v>545</v>
      </c>
      <c r="E148" s="119"/>
      <c r="F148" s="221">
        <f>F149</f>
        <v>872.6</v>
      </c>
    </row>
    <row r="149" spans="1:19" s="29" customFormat="1" ht="27.75" customHeight="1">
      <c r="A149" s="31" t="s">
        <v>659</v>
      </c>
      <c r="B149" s="535"/>
      <c r="C149" s="69" t="s">
        <v>369</v>
      </c>
      <c r="D149" s="45" t="s">
        <v>545</v>
      </c>
      <c r="E149" s="38">
        <v>240</v>
      </c>
      <c r="F149" s="218">
        <f>5100/2-550-500-200-872+529.5-84.9</f>
        <v>872.6</v>
      </c>
      <c r="H149" s="151"/>
      <c r="S149" s="477"/>
    </row>
    <row r="150" spans="1:6" ht="52.5" customHeight="1" hidden="1">
      <c r="A150" s="3" t="s">
        <v>594</v>
      </c>
      <c r="B150" s="535"/>
      <c r="C150" s="69" t="s">
        <v>369</v>
      </c>
      <c r="D150" s="45" t="s">
        <v>592</v>
      </c>
      <c r="E150" s="119"/>
      <c r="F150" s="221">
        <f>F151</f>
        <v>0</v>
      </c>
    </row>
    <row r="151" spans="1:19" s="29" customFormat="1" ht="39" customHeight="1" hidden="1">
      <c r="A151" s="3" t="s">
        <v>372</v>
      </c>
      <c r="B151" s="535"/>
      <c r="C151" s="69" t="s">
        <v>369</v>
      </c>
      <c r="D151" s="45" t="s">
        <v>592</v>
      </c>
      <c r="E151" s="1" t="s">
        <v>371</v>
      </c>
      <c r="F151" s="218"/>
      <c r="H151" s="151"/>
      <c r="S151" s="477"/>
    </row>
    <row r="152" spans="1:19" s="62" customFormat="1" ht="63.75">
      <c r="A152" s="23" t="s">
        <v>540</v>
      </c>
      <c r="B152" s="535"/>
      <c r="C152" s="20" t="s">
        <v>369</v>
      </c>
      <c r="D152" s="21" t="s">
        <v>411</v>
      </c>
      <c r="E152" s="21"/>
      <c r="F152" s="213">
        <f>F153</f>
        <v>979</v>
      </c>
      <c r="H152" s="156"/>
      <c r="P152" s="18"/>
      <c r="S152" s="484"/>
    </row>
    <row r="153" spans="1:19" s="71" customFormat="1" ht="76.5">
      <c r="A153" s="111" t="s">
        <v>541</v>
      </c>
      <c r="B153" s="535"/>
      <c r="C153" s="20" t="s">
        <v>369</v>
      </c>
      <c r="D153" s="21" t="s">
        <v>542</v>
      </c>
      <c r="E153" s="21"/>
      <c r="F153" s="213">
        <f>F154</f>
        <v>979</v>
      </c>
      <c r="H153" s="161"/>
      <c r="P153" s="19"/>
      <c r="S153" s="488"/>
    </row>
    <row r="154" spans="1:19" s="71" customFormat="1" ht="89.25">
      <c r="A154" s="30" t="s">
        <v>593</v>
      </c>
      <c r="B154" s="535"/>
      <c r="C154" s="69" t="s">
        <v>369</v>
      </c>
      <c r="D154" s="120" t="s">
        <v>543</v>
      </c>
      <c r="E154" s="1"/>
      <c r="F154" s="218">
        <f>F155</f>
        <v>979</v>
      </c>
      <c r="H154" s="161"/>
      <c r="P154" s="19"/>
      <c r="S154" s="488"/>
    </row>
    <row r="155" spans="1:19" s="70" customFormat="1" ht="15.75" customHeight="1">
      <c r="A155" s="31" t="s">
        <v>659</v>
      </c>
      <c r="B155" s="535"/>
      <c r="C155" s="69" t="s">
        <v>369</v>
      </c>
      <c r="D155" s="120" t="s">
        <v>543</v>
      </c>
      <c r="E155" s="46">
        <v>240</v>
      </c>
      <c r="F155" s="221">
        <f>1100-121</f>
        <v>979</v>
      </c>
      <c r="H155" s="162"/>
      <c r="P155" s="188"/>
      <c r="S155" s="488">
        <v>-121</v>
      </c>
    </row>
    <row r="156" spans="1:19" s="66" customFormat="1" ht="63.75">
      <c r="A156" s="49" t="s">
        <v>533</v>
      </c>
      <c r="B156" s="535"/>
      <c r="C156" s="68" t="s">
        <v>369</v>
      </c>
      <c r="D156" s="50" t="s">
        <v>346</v>
      </c>
      <c r="E156" s="52"/>
      <c r="F156" s="222">
        <f>F157+F167</f>
        <v>19662.3639</v>
      </c>
      <c r="H156" s="155"/>
      <c r="P156" s="29"/>
      <c r="S156" s="484"/>
    </row>
    <row r="157" spans="1:19" s="62" customFormat="1" ht="127.5">
      <c r="A157" s="49" t="s">
        <v>535</v>
      </c>
      <c r="B157" s="535"/>
      <c r="C157" s="68" t="s">
        <v>369</v>
      </c>
      <c r="D157" s="53" t="s">
        <v>534</v>
      </c>
      <c r="E157" s="55"/>
      <c r="F157" s="222">
        <f>F158+F160+F165</f>
        <v>19662.3639</v>
      </c>
      <c r="H157" s="156"/>
      <c r="P157" s="18"/>
      <c r="S157" s="484"/>
    </row>
    <row r="158" spans="1:19" s="62" customFormat="1" ht="165.75">
      <c r="A158" s="54" t="s">
        <v>537</v>
      </c>
      <c r="B158" s="535"/>
      <c r="C158" s="69" t="s">
        <v>369</v>
      </c>
      <c r="D158" s="45" t="s">
        <v>597</v>
      </c>
      <c r="E158" s="55"/>
      <c r="F158" s="222">
        <f>F159</f>
        <v>5355.6794199999995</v>
      </c>
      <c r="H158" s="156"/>
      <c r="P158" s="18"/>
      <c r="S158" s="484"/>
    </row>
    <row r="159" spans="1:9" ht="12.75">
      <c r="A159" s="34" t="s">
        <v>665</v>
      </c>
      <c r="B159" s="535"/>
      <c r="C159" s="69" t="s">
        <v>369</v>
      </c>
      <c r="D159" s="45" t="s">
        <v>597</v>
      </c>
      <c r="E159" s="46">
        <v>410</v>
      </c>
      <c r="F159" s="221">
        <f>1050.57729+4313.31619-8.21406</f>
        <v>5355.6794199999995</v>
      </c>
      <c r="I159" s="146"/>
    </row>
    <row r="160" spans="1:6" ht="108" customHeight="1">
      <c r="A160" s="132" t="s">
        <v>600</v>
      </c>
      <c r="B160" s="535"/>
      <c r="C160" s="133" t="s">
        <v>369</v>
      </c>
      <c r="D160" s="134" t="s">
        <v>536</v>
      </c>
      <c r="E160" s="135"/>
      <c r="F160" s="223">
        <f>F161+F163</f>
        <v>11271.336879999999</v>
      </c>
    </row>
    <row r="161" spans="1:6" ht="178.5">
      <c r="A161" s="54" t="s">
        <v>598</v>
      </c>
      <c r="B161" s="535"/>
      <c r="C161" s="69" t="s">
        <v>369</v>
      </c>
      <c r="D161" s="45" t="s">
        <v>536</v>
      </c>
      <c r="E161" s="56"/>
      <c r="F161" s="221">
        <f>F162</f>
        <v>4508.53475</v>
      </c>
    </row>
    <row r="162" spans="1:9" ht="12.75">
      <c r="A162" s="34" t="s">
        <v>665</v>
      </c>
      <c r="B162" s="535"/>
      <c r="C162" s="69" t="s">
        <v>369</v>
      </c>
      <c r="D162" s="45" t="s">
        <v>536</v>
      </c>
      <c r="E162" s="46">
        <v>410</v>
      </c>
      <c r="F162" s="221">
        <f>4515.44952-6.91477</f>
        <v>4508.53475</v>
      </c>
      <c r="I162" s="146"/>
    </row>
    <row r="163" spans="1:10" ht="178.5">
      <c r="A163" s="54" t="s">
        <v>599</v>
      </c>
      <c r="B163" s="535"/>
      <c r="C163" s="69" t="s">
        <v>369</v>
      </c>
      <c r="D163" s="45" t="s">
        <v>536</v>
      </c>
      <c r="E163" s="56"/>
      <c r="F163" s="221">
        <f>F164</f>
        <v>6762.80213</v>
      </c>
      <c r="J163" s="165"/>
    </row>
    <row r="164" spans="1:9" ht="12.75">
      <c r="A164" s="34" t="s">
        <v>665</v>
      </c>
      <c r="B164" s="535"/>
      <c r="C164" s="69" t="s">
        <v>369</v>
      </c>
      <c r="D164" s="45" t="s">
        <v>536</v>
      </c>
      <c r="E164" s="46">
        <v>410</v>
      </c>
      <c r="F164" s="221">
        <f>2387.41575+4385.75856-10.37218</f>
        <v>6762.80213</v>
      </c>
      <c r="I164" s="146"/>
    </row>
    <row r="165" spans="1:19" s="66" customFormat="1" ht="93" customHeight="1">
      <c r="A165" s="54" t="s">
        <v>538</v>
      </c>
      <c r="B165" s="535"/>
      <c r="C165" s="69" t="s">
        <v>369</v>
      </c>
      <c r="D165" s="45" t="s">
        <v>572</v>
      </c>
      <c r="E165" s="56"/>
      <c r="F165" s="221">
        <f>F166</f>
        <v>3035.3476</v>
      </c>
      <c r="H165" s="155"/>
      <c r="P165" s="29"/>
      <c r="S165" s="484"/>
    </row>
    <row r="166" spans="1:19" s="62" customFormat="1" ht="14.25" customHeight="1">
      <c r="A166" s="3" t="s">
        <v>664</v>
      </c>
      <c r="B166" s="535"/>
      <c r="C166" s="69" t="s">
        <v>369</v>
      </c>
      <c r="D166" s="45" t="s">
        <v>572</v>
      </c>
      <c r="E166" s="46">
        <v>410</v>
      </c>
      <c r="F166" s="221">
        <f>2340.9918+668.8548+25.501</f>
        <v>3035.3476</v>
      </c>
      <c r="H166" s="156"/>
      <c r="I166" s="156"/>
      <c r="P166" s="18"/>
      <c r="S166" s="484"/>
    </row>
    <row r="167" spans="1:19" s="62" customFormat="1" ht="105" customHeight="1" hidden="1">
      <c r="A167" s="49" t="s">
        <v>614</v>
      </c>
      <c r="B167" s="535"/>
      <c r="C167" s="68" t="s">
        <v>369</v>
      </c>
      <c r="D167" s="53" t="s">
        <v>615</v>
      </c>
      <c r="E167" s="55"/>
      <c r="F167" s="222">
        <f>F168+F170</f>
        <v>0</v>
      </c>
      <c r="P167" s="18"/>
      <c r="S167" s="484"/>
    </row>
    <row r="168" spans="1:19" s="62" customFormat="1" ht="132" customHeight="1" hidden="1">
      <c r="A168" s="54" t="s">
        <v>621</v>
      </c>
      <c r="B168" s="535"/>
      <c r="C168" s="69" t="s">
        <v>369</v>
      </c>
      <c r="D168" s="45" t="s">
        <v>616</v>
      </c>
      <c r="E168" s="55"/>
      <c r="F168" s="222">
        <f>F169</f>
        <v>0</v>
      </c>
      <c r="P168" s="18"/>
      <c r="S168" s="484"/>
    </row>
    <row r="169" spans="1:8" ht="39" customHeight="1" hidden="1">
      <c r="A169" s="3" t="s">
        <v>372</v>
      </c>
      <c r="B169" s="535"/>
      <c r="C169" s="69" t="s">
        <v>369</v>
      </c>
      <c r="D169" s="45" t="s">
        <v>616</v>
      </c>
      <c r="E169" s="46">
        <v>414</v>
      </c>
      <c r="F169" s="221">
        <v>0</v>
      </c>
      <c r="H169" s="18"/>
    </row>
    <row r="170" spans="1:19" s="62" customFormat="1" ht="52.5" customHeight="1" hidden="1">
      <c r="A170" s="54" t="s">
        <v>633</v>
      </c>
      <c r="B170" s="535"/>
      <c r="C170" s="69" t="s">
        <v>369</v>
      </c>
      <c r="D170" s="45" t="s">
        <v>632</v>
      </c>
      <c r="E170" s="55"/>
      <c r="F170" s="222">
        <f>F171</f>
        <v>0</v>
      </c>
      <c r="P170" s="18"/>
      <c r="S170" s="484"/>
    </row>
    <row r="171" spans="1:8" ht="39" customHeight="1" hidden="1">
      <c r="A171" s="3" t="s">
        <v>372</v>
      </c>
      <c r="B171" s="535"/>
      <c r="C171" s="69" t="s">
        <v>369</v>
      </c>
      <c r="D171" s="45" t="s">
        <v>632</v>
      </c>
      <c r="E171" s="46">
        <v>414</v>
      </c>
      <c r="F171" s="221">
        <v>0</v>
      </c>
      <c r="H171" s="18"/>
    </row>
    <row r="172" spans="1:19" s="105" customFormat="1" ht="15">
      <c r="A172" s="130" t="s">
        <v>414</v>
      </c>
      <c r="B172" s="535"/>
      <c r="C172" s="94" t="s">
        <v>413</v>
      </c>
      <c r="D172" s="92"/>
      <c r="E172" s="92"/>
      <c r="F172" s="214">
        <f>F173+F187</f>
        <v>29551.04687</v>
      </c>
      <c r="H172" s="163"/>
      <c r="I172" s="164"/>
      <c r="S172" s="480"/>
    </row>
    <row r="173" spans="1:6" ht="25.5">
      <c r="A173" s="23" t="s">
        <v>459</v>
      </c>
      <c r="B173" s="535"/>
      <c r="C173" s="68" t="s">
        <v>413</v>
      </c>
      <c r="D173" s="42" t="s">
        <v>345</v>
      </c>
      <c r="E173" s="42"/>
      <c r="F173" s="216">
        <f>F174</f>
        <v>10862.042669999999</v>
      </c>
    </row>
    <row r="174" spans="1:6" ht="12.75">
      <c r="A174" s="25" t="s">
        <v>426</v>
      </c>
      <c r="B174" s="535"/>
      <c r="C174" s="68" t="s">
        <v>413</v>
      </c>
      <c r="D174" s="21" t="s">
        <v>422</v>
      </c>
      <c r="E174" s="21"/>
      <c r="F174" s="213">
        <f>F177+F179+F183+F175+F185+F181</f>
        <v>10862.042669999999</v>
      </c>
    </row>
    <row r="175" spans="1:6" ht="38.25">
      <c r="A175" s="90" t="s">
        <v>647</v>
      </c>
      <c r="B175" s="535"/>
      <c r="C175" s="69" t="s">
        <v>413</v>
      </c>
      <c r="D175" s="45" t="s">
        <v>539</v>
      </c>
      <c r="E175" s="56"/>
      <c r="F175" s="221">
        <f>F176</f>
        <v>352.66220000000004</v>
      </c>
    </row>
    <row r="176" spans="1:19" ht="31.5" customHeight="1">
      <c r="A176" s="31" t="s">
        <v>659</v>
      </c>
      <c r="B176" s="535"/>
      <c r="C176" s="69" t="s">
        <v>413</v>
      </c>
      <c r="D176" s="45" t="s">
        <v>539</v>
      </c>
      <c r="E176" s="38">
        <v>240</v>
      </c>
      <c r="F176" s="221">
        <f>300+495-0.0036-114.6342-327.7</f>
        <v>352.66220000000004</v>
      </c>
      <c r="S176" s="477">
        <v>-327.7</v>
      </c>
    </row>
    <row r="177" spans="1:9" ht="38.25">
      <c r="A177" s="3" t="s">
        <v>546</v>
      </c>
      <c r="B177" s="535"/>
      <c r="C177" s="69" t="s">
        <v>413</v>
      </c>
      <c r="D177" s="45" t="s">
        <v>485</v>
      </c>
      <c r="E177" s="46"/>
      <c r="F177" s="221">
        <f>F178</f>
        <v>655.2825</v>
      </c>
      <c r="I177" s="115"/>
    </row>
    <row r="178" spans="1:19" ht="38.25">
      <c r="A178" s="31" t="s">
        <v>379</v>
      </c>
      <c r="B178" s="535"/>
      <c r="C178" s="69" t="s">
        <v>413</v>
      </c>
      <c r="D178" s="45" t="s">
        <v>485</v>
      </c>
      <c r="E178" s="46">
        <v>810</v>
      </c>
      <c r="F178" s="221">
        <f>500+230-74.7175</f>
        <v>655.2825</v>
      </c>
      <c r="S178" s="477">
        <v>-74.7175</v>
      </c>
    </row>
    <row r="179" spans="1:20" s="70" customFormat="1" ht="38.25">
      <c r="A179" s="173" t="s">
        <v>638</v>
      </c>
      <c r="B179" s="535"/>
      <c r="C179" s="28" t="s">
        <v>413</v>
      </c>
      <c r="D179" s="1" t="s">
        <v>637</v>
      </c>
      <c r="E179" s="119"/>
      <c r="F179" s="221">
        <f>F180</f>
        <v>2380.49397</v>
      </c>
      <c r="P179" s="188"/>
      <c r="R179" s="199"/>
      <c r="S179" s="488"/>
      <c r="T179" s="493"/>
    </row>
    <row r="180" spans="1:19" s="70" customFormat="1" ht="29.25" customHeight="1">
      <c r="A180" s="31" t="s">
        <v>659</v>
      </c>
      <c r="B180" s="535"/>
      <c r="C180" s="28" t="s">
        <v>413</v>
      </c>
      <c r="D180" s="1" t="s">
        <v>637</v>
      </c>
      <c r="E180" s="38">
        <v>240</v>
      </c>
      <c r="F180" s="221">
        <f>293.5936+1894.272+1245.33-1052.70163</f>
        <v>2380.49397</v>
      </c>
      <c r="P180" s="188"/>
      <c r="S180" s="488"/>
    </row>
    <row r="181" spans="1:20" s="70" customFormat="1" ht="17.25" customHeight="1">
      <c r="A181" s="173" t="s">
        <v>322</v>
      </c>
      <c r="B181" s="535"/>
      <c r="C181" s="28" t="s">
        <v>413</v>
      </c>
      <c r="D181" s="1" t="s">
        <v>323</v>
      </c>
      <c r="E181" s="119"/>
      <c r="F181" s="221">
        <f>F182</f>
        <v>1000</v>
      </c>
      <c r="P181" s="188"/>
      <c r="S181" s="488"/>
      <c r="T181" s="420"/>
    </row>
    <row r="182" spans="1:20" s="70" customFormat="1" ht="25.5">
      <c r="A182" s="34" t="s">
        <v>383</v>
      </c>
      <c r="B182" s="535"/>
      <c r="C182" s="28" t="s">
        <v>413</v>
      </c>
      <c r="D182" s="1" t="s">
        <v>323</v>
      </c>
      <c r="E182" s="119">
        <v>240</v>
      </c>
      <c r="F182" s="221">
        <v>1000</v>
      </c>
      <c r="P182" s="188"/>
      <c r="S182" s="488"/>
      <c r="T182" s="420"/>
    </row>
    <row r="183" spans="1:19" s="70" customFormat="1" ht="25.5">
      <c r="A183" s="173" t="s">
        <v>331</v>
      </c>
      <c r="B183" s="535"/>
      <c r="C183" s="28" t="s">
        <v>413</v>
      </c>
      <c r="D183" s="1" t="s">
        <v>636</v>
      </c>
      <c r="E183" s="119"/>
      <c r="F183" s="221">
        <f>F184</f>
        <v>270.672</v>
      </c>
      <c r="P183" s="188"/>
      <c r="S183" s="488"/>
    </row>
    <row r="184" spans="1:19" s="70" customFormat="1" ht="25.5">
      <c r="A184" s="34" t="s">
        <v>383</v>
      </c>
      <c r="B184" s="535"/>
      <c r="C184" s="28" t="s">
        <v>413</v>
      </c>
      <c r="D184" s="1" t="s">
        <v>636</v>
      </c>
      <c r="E184" s="119">
        <v>244</v>
      </c>
      <c r="F184" s="221">
        <v>270.672</v>
      </c>
      <c r="P184" s="188"/>
      <c r="S184" s="488"/>
    </row>
    <row r="185" spans="1:19" s="70" customFormat="1" ht="25.5">
      <c r="A185" s="34" t="s">
        <v>317</v>
      </c>
      <c r="B185" s="535"/>
      <c r="C185" s="28" t="s">
        <v>413</v>
      </c>
      <c r="D185" s="1" t="s">
        <v>314</v>
      </c>
      <c r="E185" s="119"/>
      <c r="F185" s="221">
        <f>F186</f>
        <v>6202.932</v>
      </c>
      <c r="P185" s="188"/>
      <c r="S185" s="488"/>
    </row>
    <row r="186" spans="1:19" s="70" customFormat="1" ht="28.5" customHeight="1">
      <c r="A186" s="31" t="s">
        <v>659</v>
      </c>
      <c r="B186" s="535"/>
      <c r="C186" s="28" t="s">
        <v>413</v>
      </c>
      <c r="D186" s="1" t="s">
        <v>314</v>
      </c>
      <c r="E186" s="119">
        <v>240</v>
      </c>
      <c r="F186" s="221">
        <v>6202.932</v>
      </c>
      <c r="P186" s="188"/>
      <c r="S186" s="488"/>
    </row>
    <row r="187" spans="1:19" s="62" customFormat="1" ht="63.75">
      <c r="A187" s="23" t="s">
        <v>540</v>
      </c>
      <c r="B187" s="535"/>
      <c r="C187" s="20" t="s">
        <v>413</v>
      </c>
      <c r="D187" s="21" t="s">
        <v>411</v>
      </c>
      <c r="E187" s="21"/>
      <c r="F187" s="213">
        <f>F188+F194+F205</f>
        <v>18689.0042</v>
      </c>
      <c r="H187" s="156"/>
      <c r="P187" s="18"/>
      <c r="S187" s="484"/>
    </row>
    <row r="188" spans="1:19" s="62" customFormat="1" ht="102" customHeight="1">
      <c r="A188" s="25" t="s">
        <v>547</v>
      </c>
      <c r="B188" s="535"/>
      <c r="C188" s="20" t="s">
        <v>413</v>
      </c>
      <c r="D188" s="21" t="s">
        <v>415</v>
      </c>
      <c r="E188" s="21"/>
      <c r="F188" s="213">
        <f>F189</f>
        <v>13676.524270000002</v>
      </c>
      <c r="H188" s="156"/>
      <c r="P188" s="18"/>
      <c r="S188" s="484"/>
    </row>
    <row r="189" spans="1:6" ht="122.25" customHeight="1">
      <c r="A189" s="27" t="s">
        <v>548</v>
      </c>
      <c r="B189" s="535"/>
      <c r="C189" s="28" t="s">
        <v>413</v>
      </c>
      <c r="D189" s="1" t="s">
        <v>549</v>
      </c>
      <c r="E189" s="1"/>
      <c r="F189" s="218">
        <f>F190+F191+F192</f>
        <v>13676.524270000002</v>
      </c>
    </row>
    <row r="190" spans="1:19" s="19" customFormat="1" ht="29.25" customHeight="1">
      <c r="A190" s="31" t="s">
        <v>659</v>
      </c>
      <c r="B190" s="535"/>
      <c r="C190" s="28" t="s">
        <v>413</v>
      </c>
      <c r="D190" s="1" t="s">
        <v>549</v>
      </c>
      <c r="E190" s="38">
        <v>240</v>
      </c>
      <c r="F190" s="218">
        <f>3350/2-529.20454-738.44576</f>
        <v>407.3497000000001</v>
      </c>
      <c r="H190" s="149"/>
      <c r="S190" s="479"/>
    </row>
    <row r="191" spans="1:19" s="70" customFormat="1" ht="38.25">
      <c r="A191" s="31" t="s">
        <v>379</v>
      </c>
      <c r="B191" s="535"/>
      <c r="C191" s="28" t="s">
        <v>413</v>
      </c>
      <c r="D191" s="1" t="s">
        <v>549</v>
      </c>
      <c r="E191" s="46">
        <v>810</v>
      </c>
      <c r="F191" s="221">
        <f>529.20454+806.18003</f>
        <v>1335.38457</v>
      </c>
      <c r="P191" s="188"/>
      <c r="S191" s="488"/>
    </row>
    <row r="192" spans="1:19" s="71" customFormat="1" ht="127.5">
      <c r="A192" s="30" t="s">
        <v>642</v>
      </c>
      <c r="B192" s="535"/>
      <c r="C192" s="28" t="s">
        <v>413</v>
      </c>
      <c r="D192" s="1" t="s">
        <v>315</v>
      </c>
      <c r="E192" s="1"/>
      <c r="F192" s="218">
        <f>F193</f>
        <v>11933.79</v>
      </c>
      <c r="P192" s="19"/>
      <c r="S192" s="488"/>
    </row>
    <row r="193" spans="1:19" s="70" customFormat="1" ht="38.25">
      <c r="A193" s="31" t="s">
        <v>379</v>
      </c>
      <c r="B193" s="535"/>
      <c r="C193" s="28" t="s">
        <v>413</v>
      </c>
      <c r="D193" s="1" t="s">
        <v>315</v>
      </c>
      <c r="E193" s="46">
        <v>810</v>
      </c>
      <c r="F193" s="221">
        <f>4761.801-629.271+7801.26</f>
        <v>11933.79</v>
      </c>
      <c r="P193" s="188"/>
      <c r="S193" s="488"/>
    </row>
    <row r="194" spans="1:19" s="71" customFormat="1" ht="79.5" customHeight="1">
      <c r="A194" s="25" t="s">
        <v>550</v>
      </c>
      <c r="B194" s="535"/>
      <c r="C194" s="20" t="s">
        <v>413</v>
      </c>
      <c r="D194" s="21" t="s">
        <v>551</v>
      </c>
      <c r="E194" s="21"/>
      <c r="F194" s="213">
        <f>F195+F200+F198+F202</f>
        <v>4164.87993</v>
      </c>
      <c r="H194" s="161"/>
      <c r="P194" s="19"/>
      <c r="S194" s="488"/>
    </row>
    <row r="195" spans="1:19" s="71" customFormat="1" ht="127.5">
      <c r="A195" s="30" t="s">
        <v>643</v>
      </c>
      <c r="B195" s="535"/>
      <c r="C195" s="28" t="s">
        <v>413</v>
      </c>
      <c r="D195" s="1" t="s">
        <v>552</v>
      </c>
      <c r="E195" s="1"/>
      <c r="F195" s="218">
        <f>F196+F197</f>
        <v>1059.26573</v>
      </c>
      <c r="H195" s="161"/>
      <c r="P195" s="19"/>
      <c r="S195" s="488"/>
    </row>
    <row r="196" spans="1:19" s="70" customFormat="1" ht="38.25">
      <c r="A196" s="31" t="s">
        <v>379</v>
      </c>
      <c r="B196" s="535"/>
      <c r="C196" s="28" t="s">
        <v>413</v>
      </c>
      <c r="D196" s="1" t="s">
        <v>552</v>
      </c>
      <c r="E196" s="46">
        <v>810</v>
      </c>
      <c r="F196" s="221"/>
      <c r="P196" s="188"/>
      <c r="S196" s="488"/>
    </row>
    <row r="197" spans="1:19" ht="31.5" customHeight="1">
      <c r="A197" s="31" t="s">
        <v>659</v>
      </c>
      <c r="B197" s="535"/>
      <c r="C197" s="28" t="s">
        <v>413</v>
      </c>
      <c r="D197" s="1" t="s">
        <v>552</v>
      </c>
      <c r="E197" s="38">
        <v>240</v>
      </c>
      <c r="F197" s="218">
        <f>1690-67.73427-563</f>
        <v>1059.26573</v>
      </c>
      <c r="S197" s="477">
        <v>-563</v>
      </c>
    </row>
    <row r="198" spans="1:6" ht="78" customHeight="1">
      <c r="A198" s="31" t="s">
        <v>340</v>
      </c>
      <c r="B198" s="535"/>
      <c r="C198" s="28" t="s">
        <v>413</v>
      </c>
      <c r="D198" s="1" t="s">
        <v>674</v>
      </c>
      <c r="E198" s="38"/>
      <c r="F198" s="218">
        <f>F199</f>
        <v>2135.6142</v>
      </c>
    </row>
    <row r="199" spans="1:6" ht="15.75" customHeight="1">
      <c r="A199" s="34" t="s">
        <v>665</v>
      </c>
      <c r="B199" s="535"/>
      <c r="C199" s="28" t="s">
        <v>413</v>
      </c>
      <c r="D199" s="1" t="s">
        <v>674</v>
      </c>
      <c r="E199" s="38">
        <v>410</v>
      </c>
      <c r="F199" s="218">
        <f>470+1665.6142</f>
        <v>2135.6142</v>
      </c>
    </row>
    <row r="200" spans="1:19" s="71" customFormat="1" ht="118.5" customHeight="1" hidden="1">
      <c r="A200" s="30" t="s">
        <v>642</v>
      </c>
      <c r="B200" s="535"/>
      <c r="C200" s="28" t="s">
        <v>413</v>
      </c>
      <c r="D200" s="1" t="s">
        <v>619</v>
      </c>
      <c r="E200" s="1"/>
      <c r="F200" s="218">
        <f>F201</f>
        <v>0</v>
      </c>
      <c r="P200" s="19"/>
      <c r="S200" s="488"/>
    </row>
    <row r="201" spans="1:19" s="70" customFormat="1" ht="39" customHeight="1" hidden="1">
      <c r="A201" s="31" t="s">
        <v>379</v>
      </c>
      <c r="B201" s="535"/>
      <c r="C201" s="28" t="s">
        <v>413</v>
      </c>
      <c r="D201" s="1" t="s">
        <v>619</v>
      </c>
      <c r="E201" s="46">
        <v>810</v>
      </c>
      <c r="F201" s="221"/>
      <c r="P201" s="188"/>
      <c r="S201" s="488"/>
    </row>
    <row r="202" spans="1:6" ht="27" customHeight="1">
      <c r="A202" s="31" t="s">
        <v>696</v>
      </c>
      <c r="B202" s="535"/>
      <c r="C202" s="28" t="s">
        <v>413</v>
      </c>
      <c r="D202" s="1" t="s">
        <v>689</v>
      </c>
      <c r="E202" s="38"/>
      <c r="F202" s="218">
        <f>F203+F204</f>
        <v>970</v>
      </c>
    </row>
    <row r="203" spans="1:6" ht="31.5" customHeight="1">
      <c r="A203" s="31" t="s">
        <v>659</v>
      </c>
      <c r="B203" s="535"/>
      <c r="C203" s="28" t="s">
        <v>413</v>
      </c>
      <c r="D203" s="1" t="s">
        <v>689</v>
      </c>
      <c r="E203" s="38">
        <v>240</v>
      </c>
      <c r="F203" s="218">
        <f>500</f>
        <v>500</v>
      </c>
    </row>
    <row r="204" spans="1:6" ht="12.75" customHeight="1">
      <c r="A204" s="34" t="s">
        <v>665</v>
      </c>
      <c r="B204" s="535"/>
      <c r="C204" s="28" t="s">
        <v>413</v>
      </c>
      <c r="D204" s="1" t="s">
        <v>689</v>
      </c>
      <c r="E204" s="40">
        <v>410</v>
      </c>
      <c r="F204" s="218">
        <v>470</v>
      </c>
    </row>
    <row r="205" spans="1:19" s="71" customFormat="1" ht="102">
      <c r="A205" s="111" t="s">
        <v>584</v>
      </c>
      <c r="B205" s="535"/>
      <c r="C205" s="20" t="s">
        <v>413</v>
      </c>
      <c r="D205" s="21" t="s">
        <v>582</v>
      </c>
      <c r="E205" s="21"/>
      <c r="F205" s="213">
        <f>F206</f>
        <v>847.6</v>
      </c>
      <c r="H205" s="161"/>
      <c r="P205" s="19"/>
      <c r="S205" s="488"/>
    </row>
    <row r="206" spans="1:19" s="71" customFormat="1" ht="84" customHeight="1">
      <c r="A206" s="30" t="s">
        <v>583</v>
      </c>
      <c r="B206" s="535"/>
      <c r="C206" s="69" t="s">
        <v>413</v>
      </c>
      <c r="D206" s="120" t="s">
        <v>581</v>
      </c>
      <c r="E206" s="1"/>
      <c r="F206" s="218">
        <f>F207+F208</f>
        <v>847.6</v>
      </c>
      <c r="H206" s="161"/>
      <c r="P206" s="19"/>
      <c r="S206" s="488"/>
    </row>
    <row r="207" spans="1:19" s="70" customFormat="1" ht="25.5">
      <c r="A207" s="34" t="s">
        <v>383</v>
      </c>
      <c r="B207" s="535"/>
      <c r="C207" s="69" t="s">
        <v>413</v>
      </c>
      <c r="D207" s="120" t="s">
        <v>581</v>
      </c>
      <c r="E207" s="38">
        <v>240</v>
      </c>
      <c r="F207" s="221">
        <f>1200-500-291</f>
        <v>409</v>
      </c>
      <c r="H207" s="162"/>
      <c r="P207" s="188"/>
      <c r="S207" s="488">
        <v>-291</v>
      </c>
    </row>
    <row r="208" spans="1:19" s="70" customFormat="1" ht="12.75">
      <c r="A208" s="34" t="s">
        <v>665</v>
      </c>
      <c r="B208" s="535"/>
      <c r="C208" s="69" t="s">
        <v>413</v>
      </c>
      <c r="D208" s="120" t="s">
        <v>581</v>
      </c>
      <c r="E208" s="46">
        <v>410</v>
      </c>
      <c r="F208" s="221">
        <f>1000-200-361.4</f>
        <v>438.6</v>
      </c>
      <c r="P208" s="188"/>
      <c r="S208" s="488">
        <v>-361.4</v>
      </c>
    </row>
    <row r="209" spans="1:19" s="106" customFormat="1" ht="15">
      <c r="A209" s="103" t="s">
        <v>448</v>
      </c>
      <c r="B209" s="535"/>
      <c r="C209" s="94" t="s">
        <v>449</v>
      </c>
      <c r="D209" s="92"/>
      <c r="E209" s="92"/>
      <c r="F209" s="216">
        <f>F210+F230+F245+F249</f>
        <v>16148.132</v>
      </c>
      <c r="P209" s="189"/>
      <c r="S209" s="489"/>
    </row>
    <row r="210" spans="1:6" ht="12.75">
      <c r="A210" s="25" t="s">
        <v>426</v>
      </c>
      <c r="B210" s="535"/>
      <c r="C210" s="68" t="s">
        <v>449</v>
      </c>
      <c r="D210" s="21" t="s">
        <v>422</v>
      </c>
      <c r="E210" s="21"/>
      <c r="F210" s="213">
        <f>F211+F218+F220+F222+F226+F224+F228+F216</f>
        <v>7388.4</v>
      </c>
    </row>
    <row r="211" spans="1:19" s="19" customFormat="1" ht="51">
      <c r="A211" s="48" t="s">
        <v>462</v>
      </c>
      <c r="B211" s="535"/>
      <c r="C211" s="39" t="s">
        <v>449</v>
      </c>
      <c r="D211" s="38" t="s">
        <v>423</v>
      </c>
      <c r="E211" s="38"/>
      <c r="F211" s="217">
        <f>F212+F213+F214+F215</f>
        <v>1676.4</v>
      </c>
      <c r="H211" s="149"/>
      <c r="S211" s="479"/>
    </row>
    <row r="212" spans="1:19" s="67" customFormat="1" ht="18.75" customHeight="1">
      <c r="A212" s="191" t="s">
        <v>662</v>
      </c>
      <c r="B212" s="535"/>
      <c r="C212" s="39" t="s">
        <v>449</v>
      </c>
      <c r="D212" s="38" t="s">
        <v>423</v>
      </c>
      <c r="E212" s="38">
        <v>110</v>
      </c>
      <c r="F212" s="217">
        <f>1189.5+410.9</f>
        <v>1600.4</v>
      </c>
      <c r="H212" s="157"/>
      <c r="S212" s="485"/>
    </row>
    <row r="213" spans="1:19" s="26" customFormat="1" ht="27" customHeight="1" hidden="1">
      <c r="A213" s="34" t="s">
        <v>463</v>
      </c>
      <c r="B213" s="535"/>
      <c r="C213" s="39" t="s">
        <v>449</v>
      </c>
      <c r="D213" s="38" t="s">
        <v>423</v>
      </c>
      <c r="E213" s="38">
        <v>112</v>
      </c>
      <c r="F213" s="217">
        <v>0</v>
      </c>
      <c r="H213" s="153"/>
      <c r="P213" s="65"/>
      <c r="S213" s="482"/>
    </row>
    <row r="214" spans="1:19" s="29" customFormat="1" ht="27" customHeight="1">
      <c r="A214" s="31" t="s">
        <v>659</v>
      </c>
      <c r="B214" s="535"/>
      <c r="C214" s="39" t="s">
        <v>449</v>
      </c>
      <c r="D214" s="38" t="s">
        <v>423</v>
      </c>
      <c r="E214" s="38">
        <v>240</v>
      </c>
      <c r="F214" s="217">
        <f>60.4+0.6</f>
        <v>61</v>
      </c>
      <c r="H214" s="151"/>
      <c r="S214" s="477"/>
    </row>
    <row r="215" spans="1:19" s="29" customFormat="1" ht="18.75" customHeight="1">
      <c r="A215" s="191" t="s">
        <v>663</v>
      </c>
      <c r="B215" s="535"/>
      <c r="C215" s="39" t="s">
        <v>449</v>
      </c>
      <c r="D215" s="38" t="s">
        <v>423</v>
      </c>
      <c r="E215" s="38">
        <v>850</v>
      </c>
      <c r="F215" s="217">
        <f>110-65-30</f>
        <v>15</v>
      </c>
      <c r="H215" s="151"/>
      <c r="S215" s="477"/>
    </row>
    <row r="216" spans="1:19" s="19" customFormat="1" ht="39" customHeight="1" hidden="1">
      <c r="A216" s="48" t="s">
        <v>703</v>
      </c>
      <c r="B216" s="535"/>
      <c r="C216" s="39" t="s">
        <v>449</v>
      </c>
      <c r="D216" s="38" t="s">
        <v>702</v>
      </c>
      <c r="E216" s="38"/>
      <c r="F216" s="217">
        <f>F217</f>
        <v>0</v>
      </c>
      <c r="H216" s="149"/>
      <c r="S216" s="479"/>
    </row>
    <row r="217" spans="1:19" s="67" customFormat="1" ht="18.75" customHeight="1" hidden="1">
      <c r="A217" s="3" t="s">
        <v>668</v>
      </c>
      <c r="B217" s="535"/>
      <c r="C217" s="39" t="s">
        <v>449</v>
      </c>
      <c r="D217" s="38" t="s">
        <v>702</v>
      </c>
      <c r="E217" s="38">
        <v>610</v>
      </c>
      <c r="F217" s="217">
        <v>0</v>
      </c>
      <c r="H217" s="157"/>
      <c r="S217" s="485"/>
    </row>
    <row r="218" spans="1:6" ht="25.5">
      <c r="A218" s="48" t="s">
        <v>554</v>
      </c>
      <c r="B218" s="535"/>
      <c r="C218" s="69" t="s">
        <v>449</v>
      </c>
      <c r="D218" s="45" t="s">
        <v>553</v>
      </c>
      <c r="E218" s="46"/>
      <c r="F218" s="221">
        <f>F219</f>
        <v>4662</v>
      </c>
    </row>
    <row r="219" spans="1:6" ht="29.25" customHeight="1">
      <c r="A219" s="31" t="s">
        <v>659</v>
      </c>
      <c r="B219" s="535"/>
      <c r="C219" s="69" t="s">
        <v>449</v>
      </c>
      <c r="D219" s="45" t="s">
        <v>553</v>
      </c>
      <c r="E219" s="38">
        <v>240</v>
      </c>
      <c r="F219" s="221">
        <f>3000+500+300+500+362</f>
        <v>4662</v>
      </c>
    </row>
    <row r="220" spans="1:19" s="70" customFormat="1" ht="52.5" customHeight="1" hidden="1">
      <c r="A220" s="3" t="s">
        <v>300</v>
      </c>
      <c r="B220" s="535"/>
      <c r="C220" s="69" t="s">
        <v>449</v>
      </c>
      <c r="D220" s="45" t="s">
        <v>555</v>
      </c>
      <c r="E220" s="46"/>
      <c r="F220" s="221">
        <f>F221</f>
        <v>0</v>
      </c>
      <c r="H220" s="162"/>
      <c r="P220" s="188"/>
      <c r="S220" s="488"/>
    </row>
    <row r="221" spans="1:19" s="65" customFormat="1" ht="28.5" customHeight="1" hidden="1">
      <c r="A221" s="31" t="s">
        <v>659</v>
      </c>
      <c r="B221" s="535"/>
      <c r="C221" s="69" t="s">
        <v>449</v>
      </c>
      <c r="D221" s="45" t="s">
        <v>555</v>
      </c>
      <c r="E221" s="38">
        <v>610</v>
      </c>
      <c r="F221" s="221">
        <f>50-50+527.728-150.783-376.945</f>
        <v>0</v>
      </c>
      <c r="H221" s="160"/>
      <c r="S221" s="486"/>
    </row>
    <row r="222" spans="1:19" s="29" customFormat="1" ht="38.25">
      <c r="A222" s="3" t="s">
        <v>556</v>
      </c>
      <c r="B222" s="535"/>
      <c r="C222" s="69" t="s">
        <v>449</v>
      </c>
      <c r="D222" s="45" t="s">
        <v>557</v>
      </c>
      <c r="E222" s="46"/>
      <c r="F222" s="221">
        <f>F223</f>
        <v>750</v>
      </c>
      <c r="H222" s="151"/>
      <c r="S222" s="477"/>
    </row>
    <row r="223" spans="1:19" s="29" customFormat="1" ht="29.25" customHeight="1">
      <c r="A223" s="31" t="s">
        <v>659</v>
      </c>
      <c r="B223" s="535"/>
      <c r="C223" s="69" t="s">
        <v>449</v>
      </c>
      <c r="D223" s="45" t="s">
        <v>557</v>
      </c>
      <c r="E223" s="38">
        <v>240</v>
      </c>
      <c r="F223" s="221">
        <f>(800+250)/2+303+302-380</f>
        <v>750</v>
      </c>
      <c r="H223" s="151"/>
      <c r="S223" s="477"/>
    </row>
    <row r="224" spans="1:19" s="29" customFormat="1" ht="52.5" customHeight="1" hidden="1">
      <c r="A224" s="31" t="s">
        <v>646</v>
      </c>
      <c r="B224" s="535"/>
      <c r="C224" s="69" t="s">
        <v>449</v>
      </c>
      <c r="D224" s="45" t="s">
        <v>634</v>
      </c>
      <c r="E224" s="46"/>
      <c r="F224" s="221">
        <f>F225</f>
        <v>0</v>
      </c>
      <c r="S224" s="477"/>
    </row>
    <row r="225" spans="1:19" s="29" customFormat="1" ht="27" customHeight="1" hidden="1">
      <c r="A225" s="34" t="s">
        <v>383</v>
      </c>
      <c r="B225" s="535"/>
      <c r="C225" s="69" t="s">
        <v>449</v>
      </c>
      <c r="D225" s="45" t="s">
        <v>634</v>
      </c>
      <c r="E225" s="46">
        <v>244</v>
      </c>
      <c r="F225" s="221"/>
      <c r="S225" s="477"/>
    </row>
    <row r="226" spans="1:19" s="29" customFormat="1" ht="27" customHeight="1" hidden="1">
      <c r="A226" s="34" t="s">
        <v>605</v>
      </c>
      <c r="B226" s="535"/>
      <c r="C226" s="69" t="s">
        <v>449</v>
      </c>
      <c r="D226" s="45" t="s">
        <v>604</v>
      </c>
      <c r="E226" s="46"/>
      <c r="F226" s="221">
        <f>F227</f>
        <v>0</v>
      </c>
      <c r="S226" s="477"/>
    </row>
    <row r="227" spans="1:19" s="29" customFormat="1" ht="27" customHeight="1" hidden="1">
      <c r="A227" s="34" t="s">
        <v>383</v>
      </c>
      <c r="B227" s="535"/>
      <c r="C227" s="69" t="s">
        <v>449</v>
      </c>
      <c r="D227" s="45" t="s">
        <v>604</v>
      </c>
      <c r="E227" s="46">
        <v>244</v>
      </c>
      <c r="F227" s="221"/>
      <c r="S227" s="477"/>
    </row>
    <row r="228" spans="1:19" s="29" customFormat="1" ht="38.25">
      <c r="A228" s="3" t="s">
        <v>690</v>
      </c>
      <c r="B228" s="535"/>
      <c r="C228" s="69" t="s">
        <v>449</v>
      </c>
      <c r="D228" s="45" t="s">
        <v>691</v>
      </c>
      <c r="E228" s="46"/>
      <c r="F228" s="221">
        <f>F229</f>
        <v>300</v>
      </c>
      <c r="H228" s="151"/>
      <c r="S228" s="477"/>
    </row>
    <row r="229" spans="1:19" s="29" customFormat="1" ht="29.25" customHeight="1">
      <c r="A229" s="31" t="s">
        <v>659</v>
      </c>
      <c r="B229" s="535"/>
      <c r="C229" s="69" t="s">
        <v>449</v>
      </c>
      <c r="D229" s="45" t="s">
        <v>691</v>
      </c>
      <c r="E229" s="38">
        <v>240</v>
      </c>
      <c r="F229" s="221">
        <f>700-400</f>
        <v>300</v>
      </c>
      <c r="H229" s="151"/>
      <c r="S229" s="477"/>
    </row>
    <row r="230" spans="1:19" s="66" customFormat="1" ht="38.25">
      <c r="A230" s="49" t="s">
        <v>558</v>
      </c>
      <c r="B230" s="535"/>
      <c r="C230" s="68" t="s">
        <v>449</v>
      </c>
      <c r="D230" s="53" t="s">
        <v>417</v>
      </c>
      <c r="E230" s="56"/>
      <c r="F230" s="222">
        <f>F231+F240</f>
        <v>8614.323</v>
      </c>
      <c r="H230" s="155"/>
      <c r="P230" s="29"/>
      <c r="S230" s="484"/>
    </row>
    <row r="231" spans="1:19" s="62" customFormat="1" ht="63.75">
      <c r="A231" s="49" t="s">
        <v>560</v>
      </c>
      <c r="B231" s="535"/>
      <c r="C231" s="68" t="s">
        <v>449</v>
      </c>
      <c r="D231" s="53" t="s">
        <v>559</v>
      </c>
      <c r="E231" s="56"/>
      <c r="F231" s="222">
        <f>F234+F236+F238+F232</f>
        <v>8614.323</v>
      </c>
      <c r="H231" s="156"/>
      <c r="P231" s="18"/>
      <c r="S231" s="484"/>
    </row>
    <row r="232" spans="1:6" ht="89.25">
      <c r="A232" s="54" t="s">
        <v>707</v>
      </c>
      <c r="B232" s="535"/>
      <c r="C232" s="69" t="s">
        <v>449</v>
      </c>
      <c r="D232" s="38" t="s">
        <v>706</v>
      </c>
      <c r="E232" s="56"/>
      <c r="F232" s="221">
        <f>F233</f>
        <v>7828.283</v>
      </c>
    </row>
    <row r="233" spans="1:19" s="67" customFormat="1" ht="18.75" customHeight="1">
      <c r="A233" s="3" t="s">
        <v>668</v>
      </c>
      <c r="B233" s="535"/>
      <c r="C233" s="39" t="s">
        <v>449</v>
      </c>
      <c r="D233" s="38" t="s">
        <v>706</v>
      </c>
      <c r="E233" s="38">
        <v>610</v>
      </c>
      <c r="F233" s="217">
        <f>463.3+1000+6314.2+150.783-100</f>
        <v>7828.283</v>
      </c>
      <c r="H233" s="157"/>
      <c r="S233" s="485"/>
    </row>
    <row r="234" spans="1:6" ht="76.5">
      <c r="A234" s="54" t="s">
        <v>585</v>
      </c>
      <c r="B234" s="535"/>
      <c r="C234" s="69" t="s">
        <v>449</v>
      </c>
      <c r="D234" s="45" t="s">
        <v>561</v>
      </c>
      <c r="E234" s="56"/>
      <c r="F234" s="221">
        <f>F235</f>
        <v>12.800000000000011</v>
      </c>
    </row>
    <row r="235" spans="1:6" ht="25.5" customHeight="1">
      <c r="A235" s="31" t="s">
        <v>659</v>
      </c>
      <c r="B235" s="535"/>
      <c r="C235" s="69" t="s">
        <v>449</v>
      </c>
      <c r="D235" s="45" t="s">
        <v>561</v>
      </c>
      <c r="E235" s="38">
        <v>240</v>
      </c>
      <c r="F235" s="221">
        <f>676.1-200-463.3</f>
        <v>12.800000000000011</v>
      </c>
    </row>
    <row r="236" spans="1:6" ht="54" customHeight="1">
      <c r="A236" s="34" t="s">
        <v>562</v>
      </c>
      <c r="B236" s="535"/>
      <c r="C236" s="69" t="s">
        <v>449</v>
      </c>
      <c r="D236" s="45" t="s">
        <v>563</v>
      </c>
      <c r="E236" s="56"/>
      <c r="F236" s="221">
        <f>F237</f>
        <v>68</v>
      </c>
    </row>
    <row r="237" spans="1:6" ht="27.75" customHeight="1">
      <c r="A237" s="31" t="s">
        <v>659</v>
      </c>
      <c r="B237" s="535"/>
      <c r="C237" s="69" t="s">
        <v>449</v>
      </c>
      <c r="D237" s="45" t="s">
        <v>563</v>
      </c>
      <c r="E237" s="38">
        <v>240</v>
      </c>
      <c r="F237" s="221">
        <f>370-302</f>
        <v>68</v>
      </c>
    </row>
    <row r="238" spans="1:6" ht="51" customHeight="1">
      <c r="A238" s="34" t="s">
        <v>564</v>
      </c>
      <c r="B238" s="535"/>
      <c r="C238" s="69" t="s">
        <v>449</v>
      </c>
      <c r="D238" s="45" t="s">
        <v>570</v>
      </c>
      <c r="E238" s="56"/>
      <c r="F238" s="221">
        <f>F239</f>
        <v>705.2399999999998</v>
      </c>
    </row>
    <row r="239" spans="1:19" ht="24.75" customHeight="1">
      <c r="A239" s="31" t="s">
        <v>659</v>
      </c>
      <c r="B239" s="535"/>
      <c r="C239" s="69" t="s">
        <v>449</v>
      </c>
      <c r="D239" s="45" t="s">
        <v>570</v>
      </c>
      <c r="E239" s="38">
        <v>240</v>
      </c>
      <c r="F239" s="221">
        <f>920+723+1222.24-500-1000-660</f>
        <v>705.2399999999998</v>
      </c>
      <c r="S239" s="477">
        <v>-660</v>
      </c>
    </row>
    <row r="240" spans="1:19" s="62" customFormat="1" ht="66" customHeight="1" hidden="1">
      <c r="A240" s="49" t="s">
        <v>565</v>
      </c>
      <c r="B240" s="535"/>
      <c r="C240" s="68" t="s">
        <v>449</v>
      </c>
      <c r="D240" s="53" t="s">
        <v>458</v>
      </c>
      <c r="E240" s="56"/>
      <c r="F240" s="222">
        <f>F241+F243</f>
        <v>0</v>
      </c>
      <c r="H240" s="156"/>
      <c r="P240" s="18"/>
      <c r="S240" s="484"/>
    </row>
    <row r="241" spans="1:6" ht="78.75" customHeight="1" hidden="1">
      <c r="A241" s="54" t="s">
        <v>622</v>
      </c>
      <c r="B241" s="535"/>
      <c r="C241" s="69" t="s">
        <v>449</v>
      </c>
      <c r="D241" s="45" t="s">
        <v>577</v>
      </c>
      <c r="E241" s="56"/>
      <c r="F241" s="221">
        <f>F242</f>
        <v>0</v>
      </c>
    </row>
    <row r="242" spans="1:6" ht="26.25" customHeight="1" hidden="1">
      <c r="A242" s="31" t="s">
        <v>659</v>
      </c>
      <c r="B242" s="535"/>
      <c r="C242" s="69" t="s">
        <v>449</v>
      </c>
      <c r="D242" s="45" t="s">
        <v>577</v>
      </c>
      <c r="E242" s="38">
        <v>240</v>
      </c>
      <c r="F242" s="221">
        <f>20+283-303</f>
        <v>0</v>
      </c>
    </row>
    <row r="243" spans="1:6" ht="66" customHeight="1" hidden="1">
      <c r="A243" s="54" t="s">
        <v>586</v>
      </c>
      <c r="B243" s="535"/>
      <c r="C243" s="69" t="s">
        <v>449</v>
      </c>
      <c r="D243" s="45" t="s">
        <v>578</v>
      </c>
      <c r="E243" s="56"/>
      <c r="F243" s="221">
        <f>F244</f>
        <v>0</v>
      </c>
    </row>
    <row r="244" spans="1:6" ht="27" customHeight="1" hidden="1">
      <c r="A244" s="34" t="s">
        <v>383</v>
      </c>
      <c r="B244" s="535"/>
      <c r="C244" s="69" t="s">
        <v>449</v>
      </c>
      <c r="D244" s="45" t="s">
        <v>578</v>
      </c>
      <c r="E244" s="46">
        <v>244</v>
      </c>
      <c r="F244" s="221"/>
    </row>
    <row r="245" spans="1:19" s="66" customFormat="1" ht="26.25" customHeight="1" hidden="1">
      <c r="A245" s="49" t="s">
        <v>518</v>
      </c>
      <c r="B245" s="535"/>
      <c r="C245" s="68" t="s">
        <v>449</v>
      </c>
      <c r="D245" s="53" t="s">
        <v>520</v>
      </c>
      <c r="E245" s="56"/>
      <c r="F245" s="222">
        <f>F246</f>
        <v>0</v>
      </c>
      <c r="H245" s="155"/>
      <c r="P245" s="29"/>
      <c r="S245" s="484"/>
    </row>
    <row r="246" spans="1:19" s="62" customFormat="1" ht="66" customHeight="1" hidden="1">
      <c r="A246" s="49" t="s">
        <v>519</v>
      </c>
      <c r="B246" s="535"/>
      <c r="C246" s="50" t="s">
        <v>449</v>
      </c>
      <c r="D246" s="53" t="s">
        <v>521</v>
      </c>
      <c r="E246" s="55"/>
      <c r="F246" s="222">
        <f>F247</f>
        <v>0</v>
      </c>
      <c r="H246" s="156"/>
      <c r="P246" s="18"/>
      <c r="S246" s="484"/>
    </row>
    <row r="247" spans="1:19" s="29" customFormat="1" ht="78.75" customHeight="1" hidden="1">
      <c r="A247" s="44" t="s">
        <v>675</v>
      </c>
      <c r="B247" s="535"/>
      <c r="C247" s="69" t="s">
        <v>449</v>
      </c>
      <c r="D247" s="45" t="s">
        <v>657</v>
      </c>
      <c r="E247" s="46"/>
      <c r="F247" s="221">
        <f>F248</f>
        <v>0</v>
      </c>
      <c r="S247" s="477"/>
    </row>
    <row r="248" spans="1:19" s="29" customFormat="1" ht="30" customHeight="1" hidden="1">
      <c r="A248" s="31" t="s">
        <v>659</v>
      </c>
      <c r="B248" s="535"/>
      <c r="C248" s="69" t="s">
        <v>449</v>
      </c>
      <c r="D248" s="45" t="s">
        <v>657</v>
      </c>
      <c r="E248" s="38">
        <v>240</v>
      </c>
      <c r="F248" s="221">
        <v>0</v>
      </c>
      <c r="S248" s="477"/>
    </row>
    <row r="249" spans="1:19" s="66" customFormat="1" ht="63.75">
      <c r="A249" s="49" t="s">
        <v>700</v>
      </c>
      <c r="B249" s="535"/>
      <c r="C249" s="68" t="s">
        <v>449</v>
      </c>
      <c r="D249" s="53" t="s">
        <v>697</v>
      </c>
      <c r="E249" s="56"/>
      <c r="F249" s="222">
        <f>F250</f>
        <v>145.409</v>
      </c>
      <c r="H249" s="155"/>
      <c r="P249" s="29"/>
      <c r="S249" s="484"/>
    </row>
    <row r="250" spans="1:19" s="62" customFormat="1" ht="89.25">
      <c r="A250" s="49" t="s">
        <v>701</v>
      </c>
      <c r="B250" s="535"/>
      <c r="C250" s="50" t="s">
        <v>449</v>
      </c>
      <c r="D250" s="53" t="s">
        <v>698</v>
      </c>
      <c r="E250" s="55"/>
      <c r="F250" s="222">
        <f>F251+F253</f>
        <v>145.409</v>
      </c>
      <c r="H250" s="156"/>
      <c r="P250" s="18"/>
      <c r="S250" s="484"/>
    </row>
    <row r="251" spans="1:19" s="29" customFormat="1" ht="25.5">
      <c r="A251" s="44" t="s">
        <v>320</v>
      </c>
      <c r="B251" s="535"/>
      <c r="C251" s="69" t="s">
        <v>449</v>
      </c>
      <c r="D251" s="45" t="s">
        <v>699</v>
      </c>
      <c r="E251" s="46"/>
      <c r="F251" s="221">
        <f>F252</f>
        <v>13.219</v>
      </c>
      <c r="S251" s="477"/>
    </row>
    <row r="252" spans="1:19" s="29" customFormat="1" ht="30" customHeight="1">
      <c r="A252" s="31" t="s">
        <v>659</v>
      </c>
      <c r="B252" s="535"/>
      <c r="C252" s="69" t="s">
        <v>449</v>
      </c>
      <c r="D252" s="45" t="s">
        <v>699</v>
      </c>
      <c r="E252" s="38">
        <v>240</v>
      </c>
      <c r="F252" s="221">
        <v>13.219</v>
      </c>
      <c r="S252" s="477"/>
    </row>
    <row r="253" spans="1:19" s="29" customFormat="1" ht="30" customHeight="1">
      <c r="A253" s="31" t="s">
        <v>659</v>
      </c>
      <c r="B253" s="535"/>
      <c r="C253" s="69" t="s">
        <v>449</v>
      </c>
      <c r="D253" s="45" t="s">
        <v>299</v>
      </c>
      <c r="E253" s="38">
        <v>240</v>
      </c>
      <c r="F253" s="221">
        <v>132.19</v>
      </c>
      <c r="S253" s="477"/>
    </row>
    <row r="254" spans="1:19" s="105" customFormat="1" ht="15">
      <c r="A254" s="91" t="s">
        <v>443</v>
      </c>
      <c r="B254" s="535"/>
      <c r="C254" s="93" t="s">
        <v>440</v>
      </c>
      <c r="D254" s="92"/>
      <c r="E254" s="92"/>
      <c r="F254" s="214">
        <f>F255</f>
        <v>15229.28</v>
      </c>
      <c r="H254" s="163"/>
      <c r="S254" s="480"/>
    </row>
    <row r="255" spans="1:19" s="102" customFormat="1" ht="15">
      <c r="A255" s="91" t="s">
        <v>363</v>
      </c>
      <c r="B255" s="535"/>
      <c r="C255" s="93" t="s">
        <v>362</v>
      </c>
      <c r="D255" s="92"/>
      <c r="E255" s="92"/>
      <c r="F255" s="214">
        <f>F265+F271+F274+F256</f>
        <v>15229.28</v>
      </c>
      <c r="H255" s="159"/>
      <c r="P255" s="105"/>
      <c r="S255" s="196"/>
    </row>
    <row r="256" spans="1:8" ht="28.5">
      <c r="A256" s="91" t="s">
        <v>426</v>
      </c>
      <c r="B256" s="535"/>
      <c r="C256" s="93" t="s">
        <v>362</v>
      </c>
      <c r="D256" s="92" t="s">
        <v>422</v>
      </c>
      <c r="E256" s="92"/>
      <c r="F256" s="214">
        <f>F262+F257+F260</f>
        <v>1858.9</v>
      </c>
      <c r="H256" s="18"/>
    </row>
    <row r="257" spans="1:19" s="29" customFormat="1" ht="38.25">
      <c r="A257" s="31" t="s">
        <v>631</v>
      </c>
      <c r="B257" s="535"/>
      <c r="C257" s="28" t="s">
        <v>362</v>
      </c>
      <c r="D257" s="1" t="s">
        <v>630</v>
      </c>
      <c r="E257" s="1"/>
      <c r="F257" s="218">
        <f>F258+F259</f>
        <v>1258.9</v>
      </c>
      <c r="S257" s="477"/>
    </row>
    <row r="258" spans="1:19" s="29" customFormat="1" ht="18" customHeight="1">
      <c r="A258" s="192" t="s">
        <v>662</v>
      </c>
      <c r="B258" s="535"/>
      <c r="C258" s="28" t="s">
        <v>362</v>
      </c>
      <c r="D258" s="1" t="s">
        <v>630</v>
      </c>
      <c r="E258" s="1" t="s">
        <v>666</v>
      </c>
      <c r="F258" s="218">
        <v>558.9</v>
      </c>
      <c r="S258" s="477"/>
    </row>
    <row r="259" spans="1:19" s="29" customFormat="1" ht="12.75">
      <c r="A259" s="31" t="s">
        <v>1</v>
      </c>
      <c r="B259" s="535"/>
      <c r="C259" s="28" t="s">
        <v>362</v>
      </c>
      <c r="D259" s="1" t="s">
        <v>630</v>
      </c>
      <c r="E259" s="1" t="s">
        <v>669</v>
      </c>
      <c r="F259" s="218">
        <v>700</v>
      </c>
      <c r="S259" s="477"/>
    </row>
    <row r="260" spans="1:19" s="29" customFormat="1" ht="13.5" customHeight="1" hidden="1">
      <c r="A260" s="31" t="s">
        <v>629</v>
      </c>
      <c r="B260" s="535"/>
      <c r="C260" s="28" t="s">
        <v>362</v>
      </c>
      <c r="D260" s="1" t="s">
        <v>628</v>
      </c>
      <c r="E260" s="1"/>
      <c r="F260" s="218">
        <f>F261</f>
        <v>0</v>
      </c>
      <c r="S260" s="477"/>
    </row>
    <row r="261" spans="1:19" s="29" customFormat="1" ht="26.25" customHeight="1" hidden="1">
      <c r="A261" s="31" t="s">
        <v>383</v>
      </c>
      <c r="B261" s="535"/>
      <c r="C261" s="28" t="s">
        <v>362</v>
      </c>
      <c r="D261" s="1" t="s">
        <v>628</v>
      </c>
      <c r="E261" s="1" t="s">
        <v>409</v>
      </c>
      <c r="F261" s="218"/>
      <c r="S261" s="477"/>
    </row>
    <row r="262" spans="1:19" s="29" customFormat="1" ht="12.75">
      <c r="A262" s="31" t="s">
        <v>603</v>
      </c>
      <c r="B262" s="535"/>
      <c r="C262" s="28" t="s">
        <v>362</v>
      </c>
      <c r="D262" s="1" t="s">
        <v>602</v>
      </c>
      <c r="E262" s="1"/>
      <c r="F262" s="218">
        <f>F263</f>
        <v>600</v>
      </c>
      <c r="S262" s="477"/>
    </row>
    <row r="263" spans="1:19" s="29" customFormat="1" ht="12.75">
      <c r="A263" s="31" t="s">
        <v>1</v>
      </c>
      <c r="B263" s="535"/>
      <c r="C263" s="28" t="s">
        <v>362</v>
      </c>
      <c r="D263" s="1" t="s">
        <v>602</v>
      </c>
      <c r="E263" s="1" t="s">
        <v>669</v>
      </c>
      <c r="F263" s="218">
        <v>600</v>
      </c>
      <c r="S263" s="477"/>
    </row>
    <row r="264" spans="1:19" s="102" customFormat="1" ht="57">
      <c r="A264" s="91" t="s">
        <v>575</v>
      </c>
      <c r="B264" s="535"/>
      <c r="C264" s="93" t="s">
        <v>362</v>
      </c>
      <c r="D264" s="92" t="s">
        <v>348</v>
      </c>
      <c r="E264" s="92"/>
      <c r="F264" s="214">
        <f>F265+F274</f>
        <v>6277.280000000001</v>
      </c>
      <c r="H264" s="159"/>
      <c r="P264" s="105"/>
      <c r="S264" s="196"/>
    </row>
    <row r="265" spans="1:19" s="62" customFormat="1" ht="76.5">
      <c r="A265" s="25" t="s">
        <v>487</v>
      </c>
      <c r="B265" s="535"/>
      <c r="C265" s="20" t="s">
        <v>362</v>
      </c>
      <c r="D265" s="21" t="s">
        <v>356</v>
      </c>
      <c r="E265" s="21"/>
      <c r="F265" s="213">
        <f>F266</f>
        <v>3845.28</v>
      </c>
      <c r="H265" s="156"/>
      <c r="P265" s="18"/>
      <c r="S265" s="484"/>
    </row>
    <row r="266" spans="1:6" ht="89.25">
      <c r="A266" s="31" t="s">
        <v>488</v>
      </c>
      <c r="B266" s="535"/>
      <c r="C266" s="28" t="s">
        <v>362</v>
      </c>
      <c r="D266" s="1" t="s">
        <v>366</v>
      </c>
      <c r="E266" s="1"/>
      <c r="F266" s="218">
        <f>F267+F268+F269+F270</f>
        <v>3845.28</v>
      </c>
    </row>
    <row r="267" spans="1:6" ht="15.75" customHeight="1">
      <c r="A267" s="192" t="s">
        <v>662</v>
      </c>
      <c r="B267" s="535"/>
      <c r="C267" s="28" t="s">
        <v>362</v>
      </c>
      <c r="D267" s="1" t="s">
        <v>366</v>
      </c>
      <c r="E267" s="1" t="s">
        <v>666</v>
      </c>
      <c r="F267" s="218">
        <f>2189.5+659.61</f>
        <v>2849.11</v>
      </c>
    </row>
    <row r="268" spans="1:6" ht="26.25" customHeight="1" hidden="1">
      <c r="A268" s="31" t="s">
        <v>407</v>
      </c>
      <c r="B268" s="535"/>
      <c r="C268" s="28" t="s">
        <v>362</v>
      </c>
      <c r="D268" s="1" t="s">
        <v>366</v>
      </c>
      <c r="E268" s="1" t="s">
        <v>408</v>
      </c>
      <c r="F268" s="218">
        <v>0</v>
      </c>
    </row>
    <row r="269" spans="1:6" ht="27" customHeight="1">
      <c r="A269" s="31" t="s">
        <v>659</v>
      </c>
      <c r="B269" s="535"/>
      <c r="C269" s="28" t="s">
        <v>362</v>
      </c>
      <c r="D269" s="1" t="s">
        <v>366</v>
      </c>
      <c r="E269" s="38">
        <v>240</v>
      </c>
      <c r="F269" s="218">
        <f>19.63+23.1+195+271.4+443.9+43.14</f>
        <v>996.17</v>
      </c>
    </row>
    <row r="270" spans="1:19" s="19" customFormat="1" ht="18.75" customHeight="1" hidden="1">
      <c r="A270" s="3" t="s">
        <v>663</v>
      </c>
      <c r="B270" s="535"/>
      <c r="C270" s="28" t="s">
        <v>362</v>
      </c>
      <c r="D270" s="1" t="s">
        <v>366</v>
      </c>
      <c r="E270" s="1" t="s">
        <v>667</v>
      </c>
      <c r="F270" s="218">
        <v>0</v>
      </c>
      <c r="H270" s="149"/>
      <c r="S270" s="479"/>
    </row>
    <row r="271" spans="1:19" s="26" customFormat="1" ht="51">
      <c r="A271" s="25" t="s">
        <v>490</v>
      </c>
      <c r="B271" s="535"/>
      <c r="C271" s="20" t="s">
        <v>362</v>
      </c>
      <c r="D271" s="21" t="s">
        <v>357</v>
      </c>
      <c r="E271" s="21"/>
      <c r="F271" s="213">
        <f>F272</f>
        <v>7093.100000000001</v>
      </c>
      <c r="H271" s="153"/>
      <c r="P271" s="65"/>
      <c r="S271" s="482"/>
    </row>
    <row r="272" spans="1:19" s="26" customFormat="1" ht="89.25">
      <c r="A272" s="31" t="s">
        <v>489</v>
      </c>
      <c r="B272" s="535"/>
      <c r="C272" s="28" t="s">
        <v>362</v>
      </c>
      <c r="D272" s="1" t="s">
        <v>367</v>
      </c>
      <c r="E272" s="1"/>
      <c r="F272" s="218">
        <f>F273</f>
        <v>7093.100000000001</v>
      </c>
      <c r="H272" s="153"/>
      <c r="P272" s="65"/>
      <c r="S272" s="482"/>
    </row>
    <row r="273" spans="1:19" s="29" customFormat="1" ht="15" customHeight="1">
      <c r="A273" s="3" t="s">
        <v>668</v>
      </c>
      <c r="B273" s="535"/>
      <c r="C273" s="28" t="s">
        <v>362</v>
      </c>
      <c r="D273" s="1" t="s">
        <v>367</v>
      </c>
      <c r="E273" s="1" t="s">
        <v>669</v>
      </c>
      <c r="F273" s="218">
        <f>8217.2+106.7-260-19.8-9-1.2-4-57.6-90-13.5-8.2-80-24-40-600-23.5</f>
        <v>7093.100000000001</v>
      </c>
      <c r="H273" s="151"/>
      <c r="S273" s="477"/>
    </row>
    <row r="274" spans="1:19" s="19" customFormat="1" ht="43.5" customHeight="1">
      <c r="A274" s="49" t="s">
        <v>491</v>
      </c>
      <c r="B274" s="535"/>
      <c r="C274" s="20" t="s">
        <v>362</v>
      </c>
      <c r="D274" s="53" t="s">
        <v>358</v>
      </c>
      <c r="E274" s="56"/>
      <c r="F274" s="222">
        <f>F275</f>
        <v>2432</v>
      </c>
      <c r="H274" s="149"/>
      <c r="S274" s="479"/>
    </row>
    <row r="275" spans="1:19" s="19" customFormat="1" ht="76.5">
      <c r="A275" s="54" t="s">
        <v>492</v>
      </c>
      <c r="B275" s="535"/>
      <c r="C275" s="28" t="s">
        <v>362</v>
      </c>
      <c r="D275" s="53" t="s">
        <v>505</v>
      </c>
      <c r="E275" s="56"/>
      <c r="F275" s="221">
        <f>F276+F277</f>
        <v>2432</v>
      </c>
      <c r="H275" s="149"/>
      <c r="S275" s="479"/>
    </row>
    <row r="276" spans="1:19" s="26" customFormat="1" ht="27.75" customHeight="1">
      <c r="A276" s="31" t="s">
        <v>659</v>
      </c>
      <c r="B276" s="535"/>
      <c r="C276" s="28" t="s">
        <v>362</v>
      </c>
      <c r="D276" s="1" t="s">
        <v>505</v>
      </c>
      <c r="E276" s="38">
        <v>240</v>
      </c>
      <c r="F276" s="218">
        <v>1276</v>
      </c>
      <c r="H276" s="153"/>
      <c r="P276" s="65"/>
      <c r="S276" s="482"/>
    </row>
    <row r="277" spans="1:19" s="29" customFormat="1" ht="15" customHeight="1">
      <c r="A277" s="3" t="s">
        <v>668</v>
      </c>
      <c r="B277" s="535"/>
      <c r="C277" s="28" t="s">
        <v>362</v>
      </c>
      <c r="D277" s="1" t="s">
        <v>505</v>
      </c>
      <c r="E277" s="1" t="s">
        <v>669</v>
      </c>
      <c r="F277" s="218">
        <f>991.5+66+50+25+23.5</f>
        <v>1156</v>
      </c>
      <c r="H277" s="151"/>
      <c r="S277" s="477"/>
    </row>
    <row r="278" spans="1:19" s="113" customFormat="1" ht="15">
      <c r="A278" s="91" t="s">
        <v>432</v>
      </c>
      <c r="B278" s="535"/>
      <c r="C278" s="93" t="s">
        <v>433</v>
      </c>
      <c r="D278" s="92"/>
      <c r="E278" s="92"/>
      <c r="F278" s="214">
        <f>F279+F284</f>
        <v>8688.331</v>
      </c>
      <c r="H278" s="152"/>
      <c r="S278" s="481"/>
    </row>
    <row r="279" spans="1:19" s="113" customFormat="1" ht="15">
      <c r="A279" s="91" t="s">
        <v>380</v>
      </c>
      <c r="B279" s="535"/>
      <c r="C279" s="93" t="s">
        <v>427</v>
      </c>
      <c r="D279" s="92"/>
      <c r="E279" s="92"/>
      <c r="F279" s="214">
        <f>F280</f>
        <v>766.206</v>
      </c>
      <c r="H279" s="152"/>
      <c r="S279" s="481"/>
    </row>
    <row r="280" spans="1:19" s="71" customFormat="1" ht="25.5">
      <c r="A280" s="23" t="s">
        <v>497</v>
      </c>
      <c r="B280" s="535"/>
      <c r="C280" s="20" t="s">
        <v>427</v>
      </c>
      <c r="D280" s="21" t="s">
        <v>350</v>
      </c>
      <c r="E280" s="21"/>
      <c r="F280" s="213">
        <f>F281</f>
        <v>766.206</v>
      </c>
      <c r="H280" s="161"/>
      <c r="P280" s="19"/>
      <c r="S280" s="488"/>
    </row>
    <row r="281" spans="1:19" s="71" customFormat="1" ht="63.75">
      <c r="A281" s="25" t="s">
        <v>498</v>
      </c>
      <c r="B281" s="535"/>
      <c r="C281" s="20" t="s">
        <v>427</v>
      </c>
      <c r="D281" s="21" t="s">
        <v>360</v>
      </c>
      <c r="E281" s="21"/>
      <c r="F281" s="213">
        <f>F282</f>
        <v>766.206</v>
      </c>
      <c r="H281" s="161"/>
      <c r="P281" s="19"/>
      <c r="S281" s="488"/>
    </row>
    <row r="282" spans="1:19" s="29" customFormat="1" ht="76.5">
      <c r="A282" s="3" t="s">
        <v>499</v>
      </c>
      <c r="B282" s="535"/>
      <c r="C282" s="28" t="s">
        <v>427</v>
      </c>
      <c r="D282" s="1" t="s">
        <v>496</v>
      </c>
      <c r="E282" s="1"/>
      <c r="F282" s="218">
        <f>F283</f>
        <v>766.206</v>
      </c>
      <c r="H282" s="151"/>
      <c r="S282" s="477"/>
    </row>
    <row r="283" spans="1:19" s="29" customFormat="1" ht="33" customHeight="1">
      <c r="A283" s="3" t="s">
        <v>670</v>
      </c>
      <c r="B283" s="535"/>
      <c r="C283" s="28" t="s">
        <v>427</v>
      </c>
      <c r="D283" s="1" t="s">
        <v>496</v>
      </c>
      <c r="E283" s="1" t="s">
        <v>671</v>
      </c>
      <c r="F283" s="218">
        <v>766.206</v>
      </c>
      <c r="H283" s="151"/>
      <c r="S283" s="477">
        <v>-177.594</v>
      </c>
    </row>
    <row r="284" spans="1:19" s="113" customFormat="1" ht="15">
      <c r="A284" s="91" t="s">
        <v>419</v>
      </c>
      <c r="B284" s="535"/>
      <c r="C284" s="93" t="s">
        <v>418</v>
      </c>
      <c r="D284" s="92"/>
      <c r="E284" s="92"/>
      <c r="F284" s="214">
        <f>F289+F285</f>
        <v>7922.125</v>
      </c>
      <c r="H284" s="152"/>
      <c r="S284" s="481"/>
    </row>
    <row r="285" spans="1:6" ht="26.25" customHeight="1" hidden="1">
      <c r="A285" s="23" t="s">
        <v>459</v>
      </c>
      <c r="B285" s="535"/>
      <c r="C285" s="68" t="s">
        <v>418</v>
      </c>
      <c r="D285" s="42" t="s">
        <v>345</v>
      </c>
      <c r="E285" s="42"/>
      <c r="F285" s="216">
        <f>F286</f>
        <v>0</v>
      </c>
    </row>
    <row r="286" spans="1:6" ht="13.5" customHeight="1" hidden="1">
      <c r="A286" s="25" t="s">
        <v>426</v>
      </c>
      <c r="B286" s="535"/>
      <c r="C286" s="68" t="s">
        <v>418</v>
      </c>
      <c r="D286" s="21" t="s">
        <v>422</v>
      </c>
      <c r="E286" s="21"/>
      <c r="F286" s="213">
        <f>F287</f>
        <v>0</v>
      </c>
    </row>
    <row r="287" spans="1:19" s="19" customFormat="1" ht="39" customHeight="1" hidden="1">
      <c r="A287" s="48" t="s">
        <v>590</v>
      </c>
      <c r="B287" s="535"/>
      <c r="C287" s="68" t="s">
        <v>418</v>
      </c>
      <c r="D287" s="38" t="s">
        <v>589</v>
      </c>
      <c r="E287" s="38"/>
      <c r="F287" s="217">
        <f>F288</f>
        <v>0</v>
      </c>
      <c r="H287" s="149"/>
      <c r="S287" s="479"/>
    </row>
    <row r="288" spans="1:19" s="19" customFormat="1" ht="39" customHeight="1" hidden="1">
      <c r="A288" s="48" t="s">
        <v>591</v>
      </c>
      <c r="B288" s="535"/>
      <c r="C288" s="68" t="s">
        <v>418</v>
      </c>
      <c r="D288" s="38" t="s">
        <v>589</v>
      </c>
      <c r="E288" s="40">
        <v>314</v>
      </c>
      <c r="F288" s="217"/>
      <c r="H288" s="149"/>
      <c r="S288" s="479"/>
    </row>
    <row r="289" spans="1:19" s="71" customFormat="1" ht="63.75">
      <c r="A289" s="23" t="s">
        <v>493</v>
      </c>
      <c r="B289" s="535"/>
      <c r="C289" s="68" t="s">
        <v>418</v>
      </c>
      <c r="D289" s="21" t="s">
        <v>346</v>
      </c>
      <c r="E289" s="21"/>
      <c r="F289" s="213">
        <f>F290</f>
        <v>7922.125</v>
      </c>
      <c r="H289" s="161"/>
      <c r="P289" s="19"/>
      <c r="S289" s="488"/>
    </row>
    <row r="290" spans="1:19" s="71" customFormat="1" ht="102" customHeight="1">
      <c r="A290" s="25" t="s">
        <v>495</v>
      </c>
      <c r="B290" s="535"/>
      <c r="C290" s="68" t="s">
        <v>418</v>
      </c>
      <c r="D290" s="21" t="s">
        <v>355</v>
      </c>
      <c r="E290" s="21"/>
      <c r="F290" s="213">
        <f>F291+F294+F297+F300</f>
        <v>7922.125</v>
      </c>
      <c r="H290" s="161"/>
      <c r="P290" s="19"/>
      <c r="S290" s="488"/>
    </row>
    <row r="291" spans="1:19" s="29" customFormat="1" ht="81" customHeight="1">
      <c r="A291" s="30" t="s">
        <v>596</v>
      </c>
      <c r="B291" s="535"/>
      <c r="C291" s="69" t="s">
        <v>418</v>
      </c>
      <c r="D291" s="1" t="s">
        <v>494</v>
      </c>
      <c r="E291" s="1"/>
      <c r="F291" s="218">
        <f>F292+F293</f>
        <v>600</v>
      </c>
      <c r="H291" s="151"/>
      <c r="S291" s="477"/>
    </row>
    <row r="292" spans="1:19" s="65" customFormat="1" ht="13.5" customHeight="1" hidden="1">
      <c r="A292" s="31" t="s">
        <v>368</v>
      </c>
      <c r="B292" s="535"/>
      <c r="C292" s="69" t="s">
        <v>418</v>
      </c>
      <c r="D292" s="1" t="s">
        <v>494</v>
      </c>
      <c r="E292" s="1" t="s">
        <v>412</v>
      </c>
      <c r="F292" s="218"/>
      <c r="H292" s="160"/>
      <c r="S292" s="486"/>
    </row>
    <row r="293" spans="1:19" s="65" customFormat="1" ht="16.5" customHeight="1">
      <c r="A293" s="3" t="s">
        <v>670</v>
      </c>
      <c r="B293" s="535"/>
      <c r="C293" s="69" t="s">
        <v>418</v>
      </c>
      <c r="D293" s="1" t="s">
        <v>494</v>
      </c>
      <c r="E293" s="1" t="s">
        <v>671</v>
      </c>
      <c r="F293" s="218">
        <f>1500-500-400</f>
        <v>600</v>
      </c>
      <c r="H293" s="160"/>
      <c r="S293" s="486"/>
    </row>
    <row r="294" spans="1:19" s="29" customFormat="1" ht="38.25">
      <c r="A294" s="30" t="s">
        <v>624</v>
      </c>
      <c r="B294" s="535"/>
      <c r="C294" s="69" t="s">
        <v>418</v>
      </c>
      <c r="D294" s="1" t="s">
        <v>623</v>
      </c>
      <c r="E294" s="1"/>
      <c r="F294" s="218">
        <f>F295+F296</f>
        <v>896.5</v>
      </c>
      <c r="S294" s="477"/>
    </row>
    <row r="295" spans="1:19" s="65" customFormat="1" ht="12.75">
      <c r="A295" s="31" t="s">
        <v>368</v>
      </c>
      <c r="B295" s="535"/>
      <c r="C295" s="69" t="s">
        <v>418</v>
      </c>
      <c r="D295" s="1" t="s">
        <v>494</v>
      </c>
      <c r="E295" s="1" t="s">
        <v>412</v>
      </c>
      <c r="F295" s="218"/>
      <c r="S295" s="486"/>
    </row>
    <row r="296" spans="1:20" s="65" customFormat="1" ht="28.5" customHeight="1">
      <c r="A296" s="3" t="s">
        <v>318</v>
      </c>
      <c r="B296" s="535"/>
      <c r="C296" s="69" t="s">
        <v>418</v>
      </c>
      <c r="D296" s="1" t="s">
        <v>623</v>
      </c>
      <c r="E296" s="1" t="s">
        <v>671</v>
      </c>
      <c r="F296" s="218">
        <f>251.5+645</f>
        <v>896.5</v>
      </c>
      <c r="S296" s="531"/>
      <c r="T296" s="531"/>
    </row>
    <row r="297" spans="1:19" s="29" customFormat="1" ht="63.75">
      <c r="A297" s="30" t="s">
        <v>640</v>
      </c>
      <c r="B297" s="535"/>
      <c r="C297" s="69" t="s">
        <v>418</v>
      </c>
      <c r="D297" s="1" t="s">
        <v>625</v>
      </c>
      <c r="E297" s="1"/>
      <c r="F297" s="218">
        <f>F298+F299</f>
        <v>1835.964</v>
      </c>
      <c r="S297" s="477"/>
    </row>
    <row r="298" spans="1:19" s="65" customFormat="1" ht="12.75">
      <c r="A298" s="31" t="s">
        <v>368</v>
      </c>
      <c r="B298" s="535"/>
      <c r="C298" s="69" t="s">
        <v>418</v>
      </c>
      <c r="D298" s="1" t="s">
        <v>494</v>
      </c>
      <c r="E298" s="1" t="s">
        <v>412</v>
      </c>
      <c r="F298" s="218"/>
      <c r="S298" s="486"/>
    </row>
    <row r="299" spans="1:19" s="65" customFormat="1" ht="28.5" customHeight="1">
      <c r="A299" s="3" t="s">
        <v>318</v>
      </c>
      <c r="B299" s="535"/>
      <c r="C299" s="69" t="s">
        <v>418</v>
      </c>
      <c r="D299" s="1" t="s">
        <v>625</v>
      </c>
      <c r="E299" s="1" t="s">
        <v>671</v>
      </c>
      <c r="F299" s="218">
        <v>1835.964</v>
      </c>
      <c r="S299" s="486"/>
    </row>
    <row r="300" spans="1:19" s="29" customFormat="1" ht="38.25">
      <c r="A300" s="30" t="s">
        <v>627</v>
      </c>
      <c r="B300" s="535"/>
      <c r="C300" s="69" t="s">
        <v>418</v>
      </c>
      <c r="D300" s="1" t="s">
        <v>626</v>
      </c>
      <c r="E300" s="1"/>
      <c r="F300" s="218">
        <f>F301+F302</f>
        <v>4589.661</v>
      </c>
      <c r="S300" s="477"/>
    </row>
    <row r="301" spans="1:19" s="65" customFormat="1" ht="13.5" customHeight="1" hidden="1">
      <c r="A301" s="31" t="s">
        <v>368</v>
      </c>
      <c r="B301" s="535"/>
      <c r="C301" s="69" t="s">
        <v>418</v>
      </c>
      <c r="D301" s="1" t="s">
        <v>494</v>
      </c>
      <c r="E301" s="1" t="s">
        <v>412</v>
      </c>
      <c r="F301" s="218"/>
      <c r="S301" s="486"/>
    </row>
    <row r="302" spans="1:20" s="65" customFormat="1" ht="12.75">
      <c r="A302" s="31" t="s">
        <v>588</v>
      </c>
      <c r="B302" s="535"/>
      <c r="C302" s="69" t="s">
        <v>418</v>
      </c>
      <c r="D302" s="1" t="s">
        <v>626</v>
      </c>
      <c r="E302" s="1" t="s">
        <v>671</v>
      </c>
      <c r="F302" s="218">
        <f>797.776+3791.885</f>
        <v>4589.661</v>
      </c>
      <c r="S302" s="531"/>
      <c r="T302" s="531"/>
    </row>
    <row r="303" spans="1:19" s="104" customFormat="1" ht="14.25" customHeight="1" hidden="1">
      <c r="A303" s="91" t="s">
        <v>444</v>
      </c>
      <c r="B303" s="535"/>
      <c r="C303" s="93" t="s">
        <v>441</v>
      </c>
      <c r="D303" s="92"/>
      <c r="E303" s="92"/>
      <c r="F303" s="214">
        <f>F304</f>
        <v>0</v>
      </c>
      <c r="H303" s="150"/>
      <c r="S303" s="480"/>
    </row>
    <row r="304" spans="1:19" s="104" customFormat="1" ht="14.25" customHeight="1" hidden="1">
      <c r="A304" s="91" t="s">
        <v>365</v>
      </c>
      <c r="B304" s="535"/>
      <c r="C304" s="93" t="s">
        <v>364</v>
      </c>
      <c r="D304" s="92"/>
      <c r="E304" s="92"/>
      <c r="F304" s="214">
        <f>F305+F309</f>
        <v>0</v>
      </c>
      <c r="H304" s="150"/>
      <c r="S304" s="480"/>
    </row>
    <row r="305" spans="1:19" s="66" customFormat="1" ht="26.25" customHeight="1" hidden="1">
      <c r="A305" s="23" t="s">
        <v>500</v>
      </c>
      <c r="B305" s="535"/>
      <c r="C305" s="20" t="s">
        <v>364</v>
      </c>
      <c r="D305" s="21" t="s">
        <v>349</v>
      </c>
      <c r="E305" s="21"/>
      <c r="F305" s="213">
        <f>F306</f>
        <v>0</v>
      </c>
      <c r="H305" s="155"/>
      <c r="P305" s="29"/>
      <c r="S305" s="484"/>
    </row>
    <row r="306" spans="1:19" s="66" customFormat="1" ht="52.5" customHeight="1" hidden="1">
      <c r="A306" s="25" t="s">
        <v>501</v>
      </c>
      <c r="B306" s="535"/>
      <c r="C306" s="20" t="s">
        <v>364</v>
      </c>
      <c r="D306" s="21" t="s">
        <v>359</v>
      </c>
      <c r="E306" s="21"/>
      <c r="F306" s="213">
        <f>F307</f>
        <v>0</v>
      </c>
      <c r="H306" s="155"/>
      <c r="P306" s="29"/>
      <c r="S306" s="484"/>
    </row>
    <row r="307" spans="1:19" s="29" customFormat="1" ht="78.75" customHeight="1" hidden="1">
      <c r="A307" s="31" t="s">
        <v>652</v>
      </c>
      <c r="B307" s="535"/>
      <c r="C307" s="28" t="s">
        <v>364</v>
      </c>
      <c r="D307" s="1" t="s">
        <v>576</v>
      </c>
      <c r="E307" s="1"/>
      <c r="F307" s="218">
        <f>F308</f>
        <v>0</v>
      </c>
      <c r="H307" s="151"/>
      <c r="S307" s="477"/>
    </row>
    <row r="308" spans="1:19" s="29" customFormat="1" ht="26.25" customHeight="1" hidden="1">
      <c r="A308" s="31" t="s">
        <v>658</v>
      </c>
      <c r="B308" s="535"/>
      <c r="C308" s="28" t="s">
        <v>364</v>
      </c>
      <c r="D308" s="1" t="s">
        <v>576</v>
      </c>
      <c r="E308" s="38">
        <v>240</v>
      </c>
      <c r="F308" s="218">
        <f>2200-600-100-299-1201</f>
        <v>0</v>
      </c>
      <c r="H308" s="151"/>
      <c r="S308" s="477"/>
    </row>
    <row r="309" spans="1:19" s="29" customFormat="1" ht="26.25" customHeight="1" hidden="1">
      <c r="A309" s="23" t="s">
        <v>459</v>
      </c>
      <c r="B309" s="536"/>
      <c r="C309" s="68" t="s">
        <v>364</v>
      </c>
      <c r="D309" s="42" t="s">
        <v>345</v>
      </c>
      <c r="E309" s="21"/>
      <c r="F309" s="213">
        <f>F310</f>
        <v>0</v>
      </c>
      <c r="S309" s="477"/>
    </row>
    <row r="310" spans="1:19" s="29" customFormat="1" ht="13.5" customHeight="1" hidden="1">
      <c r="A310" s="25" t="s">
        <v>426</v>
      </c>
      <c r="B310" s="474"/>
      <c r="C310" s="68" t="s">
        <v>364</v>
      </c>
      <c r="D310" s="21" t="s">
        <v>422</v>
      </c>
      <c r="E310" s="1"/>
      <c r="F310" s="218">
        <f>F311+F313+F315</f>
        <v>0</v>
      </c>
      <c r="S310" s="477"/>
    </row>
    <row r="311" spans="1:19" s="29" customFormat="1" ht="12.75" hidden="1">
      <c r="A311" s="31" t="s">
        <v>610</v>
      </c>
      <c r="B311" s="61"/>
      <c r="C311" s="69" t="s">
        <v>364</v>
      </c>
      <c r="D311" s="1" t="s">
        <v>609</v>
      </c>
      <c r="E311" s="1"/>
      <c r="F311" s="218">
        <f>F312</f>
        <v>0</v>
      </c>
      <c r="S311" s="477"/>
    </row>
    <row r="312" spans="1:19" s="29" customFormat="1" ht="25.5" hidden="1">
      <c r="A312" s="31" t="s">
        <v>383</v>
      </c>
      <c r="B312" s="61"/>
      <c r="C312" s="69" t="s">
        <v>364</v>
      </c>
      <c r="D312" s="1" t="s">
        <v>609</v>
      </c>
      <c r="E312" s="1" t="s">
        <v>409</v>
      </c>
      <c r="F312" s="218"/>
      <c r="S312" s="477"/>
    </row>
    <row r="313" spans="1:19" s="29" customFormat="1" ht="12.75" hidden="1">
      <c r="A313" s="31" t="s">
        <v>620</v>
      </c>
      <c r="B313" s="61"/>
      <c r="C313" s="69" t="s">
        <v>364</v>
      </c>
      <c r="D313" s="1" t="s">
        <v>613</v>
      </c>
      <c r="E313" s="1"/>
      <c r="F313" s="218">
        <f>F314</f>
        <v>0</v>
      </c>
      <c r="S313" s="477"/>
    </row>
    <row r="314" spans="1:19" s="29" customFormat="1" ht="25.5" hidden="1">
      <c r="A314" s="31" t="s">
        <v>383</v>
      </c>
      <c r="B314" s="61"/>
      <c r="C314" s="69" t="s">
        <v>364</v>
      </c>
      <c r="D314" s="1" t="s">
        <v>613</v>
      </c>
      <c r="E314" s="1" t="s">
        <v>409</v>
      </c>
      <c r="F314" s="218"/>
      <c r="S314" s="477"/>
    </row>
    <row r="315" spans="1:19" s="29" customFormat="1" ht="51.75" hidden="1">
      <c r="A315" s="31" t="s">
        <v>646</v>
      </c>
      <c r="B315" s="61"/>
      <c r="C315" s="69" t="s">
        <v>364</v>
      </c>
      <c r="D315" s="1" t="s">
        <v>634</v>
      </c>
      <c r="E315" s="1"/>
      <c r="F315" s="218">
        <f>F316</f>
        <v>0</v>
      </c>
      <c r="S315" s="477"/>
    </row>
    <row r="316" spans="1:19" s="29" customFormat="1" ht="25.5" hidden="1">
      <c r="A316" s="31" t="s">
        <v>383</v>
      </c>
      <c r="B316" s="61"/>
      <c r="C316" s="69" t="s">
        <v>364</v>
      </c>
      <c r="D316" s="1" t="s">
        <v>634</v>
      </c>
      <c r="E316" s="1" t="s">
        <v>409</v>
      </c>
      <c r="F316" s="218"/>
      <c r="G316" s="171"/>
      <c r="S316" s="477"/>
    </row>
    <row r="317" spans="1:19" s="29" customFormat="1" ht="14.25">
      <c r="A317" s="91" t="s">
        <v>445</v>
      </c>
      <c r="B317" s="61"/>
      <c r="C317" s="68" t="s">
        <v>442</v>
      </c>
      <c r="D317" s="120"/>
      <c r="E317" s="1"/>
      <c r="F317" s="214">
        <f>F318</f>
        <v>600</v>
      </c>
      <c r="G317" s="171"/>
      <c r="S317" s="477"/>
    </row>
    <row r="318" spans="1:19" s="29" customFormat="1" ht="14.25">
      <c r="A318" s="91" t="s">
        <v>421</v>
      </c>
      <c r="B318" s="61"/>
      <c r="C318" s="68" t="s">
        <v>420</v>
      </c>
      <c r="D318" s="120"/>
      <c r="E318" s="1"/>
      <c r="F318" s="214">
        <f>F319</f>
        <v>600</v>
      </c>
      <c r="G318" s="171"/>
      <c r="S318" s="477"/>
    </row>
    <row r="319" spans="1:6" ht="25.5">
      <c r="A319" s="23" t="s">
        <v>459</v>
      </c>
      <c r="C319" s="68" t="s">
        <v>420</v>
      </c>
      <c r="D319" s="53" t="s">
        <v>345</v>
      </c>
      <c r="E319" s="56"/>
      <c r="F319" s="222">
        <f>F320</f>
        <v>600</v>
      </c>
    </row>
    <row r="320" spans="1:6" ht="12.75">
      <c r="A320" s="25" t="s">
        <v>426</v>
      </c>
      <c r="C320" s="68" t="s">
        <v>420</v>
      </c>
      <c r="D320" s="53" t="s">
        <v>422</v>
      </c>
      <c r="E320" s="56"/>
      <c r="F320" s="222">
        <f>F321</f>
        <v>600</v>
      </c>
    </row>
    <row r="321" spans="1:6" ht="63.75">
      <c r="A321" s="54" t="s">
        <v>0</v>
      </c>
      <c r="C321" s="69" t="s">
        <v>420</v>
      </c>
      <c r="D321" s="45" t="s">
        <v>506</v>
      </c>
      <c r="E321" s="56"/>
      <c r="F321" s="221">
        <f>F322+F324</f>
        <v>600</v>
      </c>
    </row>
    <row r="322" spans="1:6" ht="32.25" customHeight="1">
      <c r="A322" s="31" t="s">
        <v>677</v>
      </c>
      <c r="B322" s="474"/>
      <c r="C322" s="69" t="s">
        <v>420</v>
      </c>
      <c r="D322" s="45" t="s">
        <v>506</v>
      </c>
      <c r="E322" s="38">
        <v>810</v>
      </c>
      <c r="F322" s="221">
        <f>300+300-182</f>
        <v>418</v>
      </c>
    </row>
    <row r="323" spans="1:6" ht="63.75">
      <c r="A323" s="54" t="s">
        <v>0</v>
      </c>
      <c r="C323" s="69" t="s">
        <v>420</v>
      </c>
      <c r="D323" s="45" t="s">
        <v>695</v>
      </c>
      <c r="E323" s="56"/>
      <c r="F323" s="221">
        <f>F324</f>
        <v>182</v>
      </c>
    </row>
    <row r="324" spans="1:6" ht="30.75" customHeight="1">
      <c r="A324" s="31" t="s">
        <v>659</v>
      </c>
      <c r="C324" s="69" t="s">
        <v>420</v>
      </c>
      <c r="D324" s="45" t="s">
        <v>695</v>
      </c>
      <c r="E324" s="38">
        <v>240</v>
      </c>
      <c r="F324" s="221">
        <v>182</v>
      </c>
    </row>
    <row r="325" spans="1:20" ht="12.75">
      <c r="A325" s="498" t="s">
        <v>361</v>
      </c>
      <c r="B325" s="499"/>
      <c r="C325" s="499"/>
      <c r="D325" s="499"/>
      <c r="E325" s="495"/>
      <c r="F325" s="216">
        <f>F12+F81+F89+F105+F142+F254+F278+F303+F319</f>
        <v>133606.59294</v>
      </c>
      <c r="S325" s="477">
        <f>SUM(S12:T324)</f>
        <v>2373.7422900000006</v>
      </c>
      <c r="T325" s="476"/>
    </row>
    <row r="326" spans="4:6" ht="12.75">
      <c r="D326" s="475"/>
      <c r="E326" s="475"/>
      <c r="F326" s="224"/>
    </row>
    <row r="327" spans="5:6" ht="12.75">
      <c r="E327" s="200"/>
      <c r="F327" s="453"/>
    </row>
    <row r="328" spans="5:6" ht="12.75">
      <c r="E328" s="200"/>
      <c r="F328" s="402"/>
    </row>
    <row r="329" spans="5:6" ht="12.75">
      <c r="E329" s="200"/>
      <c r="F329" s="224"/>
    </row>
    <row r="330" spans="5:9" ht="12.75">
      <c r="E330" s="200"/>
      <c r="F330" s="224"/>
      <c r="I330" s="145"/>
    </row>
    <row r="331" spans="5:6" ht="12.75">
      <c r="E331" s="200"/>
      <c r="F331" s="224"/>
    </row>
    <row r="332" spans="5:6" ht="12.75">
      <c r="E332" s="200"/>
      <c r="F332" s="224"/>
    </row>
    <row r="333" spans="5:6" ht="12.75">
      <c r="E333" s="200"/>
      <c r="F333" s="224"/>
    </row>
    <row r="334" spans="5:6" ht="12.75">
      <c r="E334" s="200"/>
      <c r="F334" s="224"/>
    </row>
    <row r="335" spans="5:6" ht="12.75">
      <c r="E335" s="200"/>
      <c r="F335" s="224"/>
    </row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</sheetData>
  <sheetProtection/>
  <autoFilter ref="A10:F325"/>
  <mergeCells count="5">
    <mergeCell ref="S296:T296"/>
    <mergeCell ref="S302:T302"/>
    <mergeCell ref="A325:E325"/>
    <mergeCell ref="A7:G7"/>
    <mergeCell ref="B12:B309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2016-01-13T07:03:52Z</cp:lastPrinted>
  <dcterms:created xsi:type="dcterms:W3CDTF">2013-10-22T11:59:53Z</dcterms:created>
  <dcterms:modified xsi:type="dcterms:W3CDTF">2016-01-13T07:03:55Z</dcterms:modified>
  <cp:category/>
  <cp:version/>
  <cp:contentType/>
  <cp:contentStatus/>
</cp:coreProperties>
</file>