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<sst xmlns="http://schemas.openxmlformats.org/spreadsheetml/2006/main" count="145" uniqueCount="124">
  <si>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</si>
  <si>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</si>
  <si>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</si>
  <si>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</si>
  <si>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</si>
  <si>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</si>
  <si>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</si>
  <si>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</si>
  <si>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</si>
  <si>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</si>
  <si>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</si>
  <si>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</si>
  <si>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</si>
  <si>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</si>
  <si>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</si>
  <si>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</si>
  <si>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</si>
  <si>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</si>
  <si>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</si>
  <si>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</si>
  <si>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</si>
  <si>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</si>
  <si>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</si>
  <si>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</si>
  <si>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</si>
  <si>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</si>
  <si>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</si>
  <si>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</si>
  <si>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</si>
  <si>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</si>
  <si>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</si>
  <si>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</si>
  <si>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</si>
  <si>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</si>
  <si>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</si>
  <si>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</si>
  <si>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</si>
  <si>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</si>
  <si>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</si>
  <si>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</si>
  <si>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</si>
  <si>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</si>
  <si>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</si>
  <si>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</si>
  <si>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</si>
  <si>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</si>
  <si>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</si>
  <si>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</si>
  <si>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</si>
  <si>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</si>
  <si>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</si>
  <si>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</si>
  <si>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</si>
  <si>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</si>
  <si>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</si>
  <si>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</si>
  <si>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</si>
  <si>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</si>
  <si>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</si>
  <si>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</si>
  <si>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</si>
  <si>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</si>
  <si>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</si>
  <si>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</si>
  <si>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</si>
  <si>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</si>
  <si>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</si>
  <si>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</si>
  <si>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</si>
  <si>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</si>
  <si>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</si>
  <si>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</si>
  <si>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</si>
  <si>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</si>
  <si>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</si>
  <si>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</si>
  <si>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</si>
  <si>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</si>
  <si>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</si>
  <si>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</si>
  <si>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</si>
  <si>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</si>
  <si>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</si>
  <si>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</si>
  <si>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</si>
  <si>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</si>
  <si>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</si>
  <si>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</si>
  <si>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</si>
  <si>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</si>
  <si>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</si>
  <si>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</si>
  <si>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</si>
  <si>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</si>
  <si>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</si>
  <si>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</si>
  <si>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</si>
  <si>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</si>
  <si>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</si>
  <si>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</si>
  <si>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</si>
  <si>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</si>
  <si>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</si>
  <si>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</si>
  <si>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</si>
  <si>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</si>
  <si>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</si>
  <si>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</si>
  <si>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</si>
  <si>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</si>
  <si>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</si>
  <si>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</si>
  <si>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</si>
  <si>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</si>
  <si>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</si>
  <si>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</si>
  <si>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</si>
  <si>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Проект бюджета 2017 год, тыс.руб.</t>
  </si>
  <si>
    <t>0314</t>
  </si>
  <si>
    <t>Изменение 1 кв. 2017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</si>
  <si>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</si>
  <si>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Приложение   3 к решению совета</t>
  </si>
  <si>
    <t>депутатов Сиверского городского</t>
  </si>
  <si>
    <t>поселения № 16 от 27.04.17г.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</si>
</sst>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1">
      <selection activeCell="C2" sqref="C2:Q2"/>
    </sheetView>
  </sheetViews>
  <sheetFormatPr defaultColWidth="9.00390625" defaultRowHeight="12.75"/>
  <cols>
    <col min="1" max="1" width="0.61718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6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4" max="24" width="11.875" style="0" customWidth="1"/>
  </cols>
  <sheetData>
    <row r="1" spans="2:20" ht="14.25">
      <c r="B1" s="2"/>
      <c r="C1" s="63" t="s">
        <v>121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33" t="s">
        <v>86</v>
      </c>
      <c r="S1" s="33" t="s">
        <v>86</v>
      </c>
      <c r="T1" s="34"/>
    </row>
    <row r="2" spans="2:20" ht="14.25">
      <c r="B2" s="2"/>
      <c r="C2" s="63" t="s">
        <v>122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33" t="s">
        <v>87</v>
      </c>
      <c r="S2" s="33" t="s">
        <v>87</v>
      </c>
      <c r="T2" s="34"/>
    </row>
    <row r="3" spans="2:20" ht="14.25">
      <c r="B3" s="2"/>
      <c r="C3" s="63" t="s">
        <v>123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33" t="s">
        <v>88</v>
      </c>
      <c r="S3" s="33" t="s">
        <v>88</v>
      </c>
      <c r="T3" s="34"/>
    </row>
    <row r="4" spans="2:20" ht="14.25">
      <c r="B4" s="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33" t="s">
        <v>89</v>
      </c>
      <c r="S4" s="33" t="s">
        <v>89</v>
      </c>
      <c r="T4" s="34"/>
    </row>
    <row r="5" spans="2:20" ht="2.25" customHeight="1">
      <c r="B5" s="2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4" ht="67.5" customHeight="1">
      <c r="B8" s="65" t="s">
        <v>116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</row>
    <row r="9" spans="2:24" ht="19.5" customHeight="1" hidden="1" thickBo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43"/>
      <c r="W9" s="43"/>
      <c r="X9" s="43"/>
    </row>
    <row r="10" spans="2:24" ht="15.75" customHeight="1">
      <c r="B10" s="68" t="s">
        <v>0</v>
      </c>
      <c r="C10" s="68" t="s">
        <v>1</v>
      </c>
      <c r="D10" s="68" t="s">
        <v>2</v>
      </c>
      <c r="E10" s="68"/>
      <c r="F10" s="68"/>
      <c r="G10" s="68" t="s">
        <v>3</v>
      </c>
      <c r="H10" s="68" t="s">
        <v>4</v>
      </c>
      <c r="I10" s="68"/>
      <c r="J10" s="68"/>
      <c r="K10" s="68" t="s">
        <v>5</v>
      </c>
      <c r="L10" s="68" t="s">
        <v>6</v>
      </c>
      <c r="M10" s="68" t="s">
        <v>4</v>
      </c>
      <c r="N10" s="68"/>
      <c r="O10" s="68"/>
      <c r="P10" s="68" t="s">
        <v>1</v>
      </c>
      <c r="Q10" s="70" t="s">
        <v>117</v>
      </c>
      <c r="R10" s="69" t="s">
        <v>7</v>
      </c>
      <c r="S10" s="69" t="s">
        <v>8</v>
      </c>
      <c r="T10" s="69" t="s">
        <v>9</v>
      </c>
      <c r="U10" s="69" t="s">
        <v>120</v>
      </c>
      <c r="V10" s="72" t="s">
        <v>10</v>
      </c>
      <c r="W10" s="71" t="s">
        <v>119</v>
      </c>
      <c r="X10" s="70" t="s">
        <v>117</v>
      </c>
    </row>
    <row r="11" spans="2:24" ht="16.5" customHeight="1">
      <c r="B11" s="68"/>
      <c r="C11" s="68"/>
      <c r="D11" s="68"/>
      <c r="E11" s="68"/>
      <c r="F11" s="68"/>
      <c r="G11" s="68"/>
      <c r="H11" s="68" t="s">
        <v>11</v>
      </c>
      <c r="I11" s="68" t="s">
        <v>12</v>
      </c>
      <c r="J11" s="68" t="s">
        <v>13</v>
      </c>
      <c r="K11" s="68"/>
      <c r="L11" s="68"/>
      <c r="M11" s="68" t="s">
        <v>14</v>
      </c>
      <c r="N11" s="68" t="s">
        <v>12</v>
      </c>
      <c r="O11" s="68" t="s">
        <v>13</v>
      </c>
      <c r="P11" s="68"/>
      <c r="Q11" s="70"/>
      <c r="R11" s="69"/>
      <c r="S11" s="69"/>
      <c r="T11" s="69"/>
      <c r="U11" s="69"/>
      <c r="V11" s="72"/>
      <c r="W11" s="71"/>
      <c r="X11" s="70"/>
    </row>
    <row r="12" spans="2:24" ht="19.5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  <c r="R12" s="69"/>
      <c r="S12" s="69"/>
      <c r="T12" s="69"/>
      <c r="U12" s="69"/>
      <c r="V12" s="72"/>
      <c r="W12" s="71"/>
      <c r="X12" s="70"/>
    </row>
    <row r="13" spans="2:24" ht="0.75" customHeight="1" hidden="1">
      <c r="B13" s="68"/>
      <c r="C13" s="68"/>
      <c r="D13" s="68"/>
      <c r="E13" s="68"/>
      <c r="F13" s="68"/>
      <c r="G13" s="68"/>
      <c r="H13" s="35"/>
      <c r="I13" s="35"/>
      <c r="J13" s="35"/>
      <c r="K13" s="35"/>
      <c r="L13" s="35"/>
      <c r="M13" s="35"/>
      <c r="N13" s="35"/>
      <c r="O13" s="35"/>
      <c r="P13" s="68"/>
      <c r="Q13" s="58"/>
      <c r="R13" s="59"/>
      <c r="S13" s="59"/>
      <c r="T13" s="60"/>
      <c r="U13" s="69"/>
      <c r="V13" s="61"/>
      <c r="W13" s="61"/>
      <c r="X13" s="61"/>
    </row>
    <row r="14" spans="2:24" ht="16.5" customHeight="1">
      <c r="B14" s="37" t="s">
        <v>15</v>
      </c>
      <c r="C14" s="36" t="s">
        <v>16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69942.56</v>
      </c>
      <c r="G14" s="37">
        <f t="shared" si="0"/>
        <v>78930.1</v>
      </c>
      <c r="H14" s="37">
        <f t="shared" si="0"/>
        <v>68342.8</v>
      </c>
      <c r="I14" s="37">
        <f t="shared" si="0"/>
        <v>8592.3</v>
      </c>
      <c r="J14" s="37">
        <f t="shared" si="0"/>
        <v>1995</v>
      </c>
      <c r="K14" s="38">
        <f t="shared" si="0"/>
        <v>76740.7</v>
      </c>
      <c r="L14" s="37">
        <f t="shared" si="0"/>
        <v>85656.8</v>
      </c>
      <c r="M14" s="37">
        <f t="shared" si="0"/>
        <v>73532.1</v>
      </c>
      <c r="N14" s="37">
        <f t="shared" si="0"/>
        <v>12044.7</v>
      </c>
      <c r="O14" s="37">
        <f t="shared" si="0"/>
        <v>80</v>
      </c>
      <c r="P14" s="36"/>
      <c r="Q14" s="38">
        <f>Q15+Q16+Q18+Q19</f>
        <v>26403.4</v>
      </c>
      <c r="R14" s="38">
        <f aca="true" t="shared" si="1" ref="R14:W14">R15+R16+R18+R19</f>
        <v>526.423212534449</v>
      </c>
      <c r="S14" s="38">
        <f t="shared" si="1"/>
        <v>491.1827055103289</v>
      </c>
      <c r="T14" s="38">
        <f t="shared" si="1"/>
        <v>0</v>
      </c>
      <c r="U14" s="38" t="e">
        <f t="shared" si="1"/>
        <v>#VALUE!</v>
      </c>
      <c r="V14" s="38">
        <f t="shared" si="1"/>
        <v>601.1280790121567</v>
      </c>
      <c r="W14" s="38">
        <f t="shared" si="1"/>
        <v>1450</v>
      </c>
      <c r="X14" s="47">
        <f>Q14+W14</f>
        <v>27853.4</v>
      </c>
    </row>
    <row r="15" spans="2:26" ht="30" customHeight="1">
      <c r="B15" s="42" t="s">
        <v>85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1">M15+N15+O15</f>
        <v>2913</v>
      </c>
      <c r="M15" s="40">
        <v>2913</v>
      </c>
      <c r="N15" s="40"/>
      <c r="O15" s="40"/>
      <c r="P15" s="39" t="s">
        <v>17</v>
      </c>
      <c r="Q15" s="40">
        <v>500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3"/>
      <c r="U15" s="41">
        <v>942.6</v>
      </c>
      <c r="V15" s="54">
        <f aca="true" t="shared" si="6" ref="V15:V60">M15/U15*100</f>
        <v>309.03882877148317</v>
      </c>
      <c r="W15" s="44"/>
      <c r="X15" s="47">
        <f aca="true" t="shared" si="7" ref="X15:X74">Q15+W15</f>
        <v>500</v>
      </c>
      <c r="Z15" s="4"/>
    </row>
    <row r="16" spans="2:29" ht="15">
      <c r="B16" s="42" t="s">
        <v>18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19</v>
      </c>
      <c r="Q16" s="40">
        <v>21970.5</v>
      </c>
      <c r="R16" s="38">
        <f t="shared" si="4"/>
        <v>102.26531817413466</v>
      </c>
      <c r="S16" s="38">
        <f t="shared" si="5"/>
        <v>99.00751008186232</v>
      </c>
      <c r="T16" s="53"/>
      <c r="U16" s="41">
        <v>26630.9</v>
      </c>
      <c r="V16" s="54">
        <f t="shared" si="6"/>
        <v>169.35214356255327</v>
      </c>
      <c r="W16" s="46">
        <v>450</v>
      </c>
      <c r="X16" s="47">
        <f t="shared" si="7"/>
        <v>22420.5</v>
      </c>
      <c r="AC16" s="2"/>
    </row>
    <row r="17" spans="2:24" ht="12" customHeight="1" hidden="1">
      <c r="B17" s="42" t="s">
        <v>21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22</v>
      </c>
      <c r="Q17" s="40">
        <f aca="true" t="shared" si="8" ref="Q17:Q62">M17+N17+O17</f>
        <v>0</v>
      </c>
      <c r="R17" s="38">
        <f t="shared" si="4"/>
        <v>0</v>
      </c>
      <c r="S17" s="38">
        <f t="shared" si="5"/>
        <v>0</v>
      </c>
      <c r="T17" s="53"/>
      <c r="U17" s="41"/>
      <c r="V17" s="54"/>
      <c r="W17" s="44"/>
      <c r="X17" s="47">
        <f t="shared" si="7"/>
        <v>0</v>
      </c>
    </row>
    <row r="18" spans="2:24" ht="13.5" customHeight="1">
      <c r="B18" s="42" t="s">
        <v>23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111</v>
      </c>
      <c r="Q18" s="40">
        <v>500</v>
      </c>
      <c r="R18" s="38">
        <f t="shared" si="4"/>
        <v>145.18213098331856</v>
      </c>
      <c r="S18" s="38">
        <f t="shared" si="5"/>
        <v>146.4611855572816</v>
      </c>
      <c r="T18" s="53"/>
      <c r="U18" s="41" t="s">
        <v>20</v>
      </c>
      <c r="V18" s="54"/>
      <c r="W18" s="44"/>
      <c r="X18" s="47">
        <f t="shared" si="7"/>
        <v>500</v>
      </c>
    </row>
    <row r="19" spans="2:24" ht="18" customHeight="1">
      <c r="B19" s="42" t="s">
        <v>24</v>
      </c>
      <c r="C19" s="39"/>
      <c r="D19" s="41">
        <v>21375</v>
      </c>
      <c r="E19" s="41">
        <f>160+834-4889+3694</f>
        <v>-201</v>
      </c>
      <c r="F19" s="40">
        <f>SUM(F20:F30)</f>
        <v>23714.559999999998</v>
      </c>
      <c r="G19" s="40">
        <f t="shared" si="2"/>
        <v>20327.1</v>
      </c>
      <c r="H19" s="40">
        <f>SUM(H20:H30)</f>
        <v>11569.8</v>
      </c>
      <c r="I19" s="40">
        <f>SUM(I20:I30)</f>
        <v>8592.3</v>
      </c>
      <c r="J19" s="40">
        <f>SUM(J20:J30)</f>
        <v>165</v>
      </c>
      <c r="K19" s="40">
        <f>SUM(K20:K30)</f>
        <v>16655.7</v>
      </c>
      <c r="L19" s="41">
        <f t="shared" si="3"/>
        <v>27555.7</v>
      </c>
      <c r="M19" s="40">
        <f>SUM(M20:M30)</f>
        <v>15431</v>
      </c>
      <c r="N19" s="40">
        <f>SUM(N20:N30)</f>
        <v>12044.7</v>
      </c>
      <c r="O19" s="40">
        <f>SUM(O20:O30)</f>
        <v>80</v>
      </c>
      <c r="P19" s="39" t="s">
        <v>112</v>
      </c>
      <c r="Q19" s="40">
        <v>3432.9</v>
      </c>
      <c r="R19" s="38">
        <f t="shared" si="4"/>
        <v>143.95840896126123</v>
      </c>
      <c r="S19" s="38">
        <f t="shared" si="5"/>
        <v>133.37309201541947</v>
      </c>
      <c r="T19" s="53"/>
      <c r="U19" s="41">
        <f>SUM(U20:U30)</f>
        <v>12572.400000000001</v>
      </c>
      <c r="V19" s="54">
        <f t="shared" si="6"/>
        <v>122.73710667812033</v>
      </c>
      <c r="W19" s="46">
        <v>1000</v>
      </c>
      <c r="X19" s="47">
        <f t="shared" si="7"/>
        <v>4432.9</v>
      </c>
    </row>
    <row r="20" spans="2:24" ht="0.75" customHeight="1">
      <c r="B20" s="42" t="s">
        <v>25</v>
      </c>
      <c r="C20" s="39"/>
      <c r="D20" s="41"/>
      <c r="E20" s="41"/>
      <c r="F20" s="40">
        <v>5369</v>
      </c>
      <c r="G20" s="40">
        <f t="shared" si="2"/>
        <v>3884</v>
      </c>
      <c r="H20" s="40">
        <v>3719</v>
      </c>
      <c r="I20" s="40"/>
      <c r="J20" s="40">
        <v>165</v>
      </c>
      <c r="K20" s="40">
        <v>4643.7</v>
      </c>
      <c r="L20" s="41">
        <f t="shared" si="3"/>
        <v>4158</v>
      </c>
      <c r="M20" s="40">
        <v>4078</v>
      </c>
      <c r="N20" s="40"/>
      <c r="O20" s="40">
        <v>80</v>
      </c>
      <c r="P20" s="39"/>
      <c r="Q20" s="41">
        <f t="shared" si="8"/>
        <v>4158</v>
      </c>
      <c r="R20" s="38">
        <f t="shared" si="4"/>
        <v>124.86421080935735</v>
      </c>
      <c r="S20" s="38">
        <f t="shared" si="5"/>
        <v>109.6531325625168</v>
      </c>
      <c r="T20" s="53"/>
      <c r="U20" s="41">
        <v>2007.6</v>
      </c>
      <c r="V20" s="54">
        <f t="shared" si="6"/>
        <v>203.1281131699542</v>
      </c>
      <c r="W20" s="44"/>
      <c r="X20" s="47">
        <f t="shared" si="7"/>
        <v>4158</v>
      </c>
    </row>
    <row r="21" spans="2:24" ht="12.75" customHeight="1" hidden="1">
      <c r="B21" s="42" t="s">
        <v>26</v>
      </c>
      <c r="C21" s="39"/>
      <c r="D21" s="41"/>
      <c r="E21" s="41"/>
      <c r="F21" s="40">
        <v>1500</v>
      </c>
      <c r="G21" s="40">
        <f t="shared" si="2"/>
        <v>1500</v>
      </c>
      <c r="H21" s="40">
        <v>1500</v>
      </c>
      <c r="I21" s="40"/>
      <c r="J21" s="40"/>
      <c r="K21" s="40">
        <v>2060</v>
      </c>
      <c r="L21" s="41">
        <f t="shared" si="3"/>
        <v>1500</v>
      </c>
      <c r="M21" s="40">
        <v>1500</v>
      </c>
      <c r="N21" s="40"/>
      <c r="O21" s="40"/>
      <c r="P21" s="39"/>
      <c r="Q21" s="41">
        <f t="shared" si="8"/>
        <v>1500</v>
      </c>
      <c r="R21" s="38">
        <f t="shared" si="4"/>
        <v>137.33333333333334</v>
      </c>
      <c r="S21" s="38">
        <f t="shared" si="5"/>
        <v>100</v>
      </c>
      <c r="T21" s="53"/>
      <c r="U21" s="41">
        <v>357.4</v>
      </c>
      <c r="V21" s="54">
        <f t="shared" si="6"/>
        <v>419.6978175713487</v>
      </c>
      <c r="W21" s="44"/>
      <c r="X21" s="47">
        <f t="shared" si="7"/>
        <v>1500</v>
      </c>
    </row>
    <row r="22" spans="2:24" ht="13.5" customHeight="1" hidden="1">
      <c r="B22" s="42" t="s">
        <v>27</v>
      </c>
      <c r="C22" s="39"/>
      <c r="D22" s="41"/>
      <c r="E22" s="41"/>
      <c r="F22" s="40">
        <v>176</v>
      </c>
      <c r="G22" s="40">
        <f t="shared" si="2"/>
        <v>176</v>
      </c>
      <c r="H22" s="40">
        <v>100</v>
      </c>
      <c r="I22" s="40">
        <v>76</v>
      </c>
      <c r="J22" s="40"/>
      <c r="K22" s="40"/>
      <c r="L22" s="41">
        <f t="shared" si="3"/>
        <v>83</v>
      </c>
      <c r="M22" s="40"/>
      <c r="N22" s="40">
        <v>83</v>
      </c>
      <c r="O22" s="40"/>
      <c r="P22" s="39"/>
      <c r="Q22" s="41">
        <f t="shared" si="8"/>
        <v>83</v>
      </c>
      <c r="R22" s="38">
        <f t="shared" si="4"/>
        <v>0</v>
      </c>
      <c r="S22" s="38">
        <f t="shared" si="5"/>
        <v>0</v>
      </c>
      <c r="T22" s="53"/>
      <c r="U22" s="41">
        <v>69</v>
      </c>
      <c r="V22" s="54">
        <f t="shared" si="6"/>
        <v>0</v>
      </c>
      <c r="W22" s="44"/>
      <c r="X22" s="47">
        <f t="shared" si="7"/>
        <v>83</v>
      </c>
    </row>
    <row r="23" spans="2:24" ht="12.75" customHeight="1" hidden="1">
      <c r="B23" s="42" t="s">
        <v>28</v>
      </c>
      <c r="C23" s="39"/>
      <c r="D23" s="41"/>
      <c r="E23" s="41"/>
      <c r="F23" s="41">
        <v>2024.76</v>
      </c>
      <c r="G23" s="40">
        <f t="shared" si="2"/>
        <v>2034.8</v>
      </c>
      <c r="H23" s="41"/>
      <c r="I23" s="41">
        <v>2034.8</v>
      </c>
      <c r="J23" s="41"/>
      <c r="K23" s="41"/>
      <c r="L23" s="41">
        <f t="shared" si="3"/>
        <v>5309.7</v>
      </c>
      <c r="M23" s="41"/>
      <c r="N23" s="41">
        <f>390.9+1599.8+389+10+2920</f>
        <v>5309.7</v>
      </c>
      <c r="O23" s="41"/>
      <c r="P23" s="39"/>
      <c r="Q23" s="41">
        <f t="shared" si="8"/>
        <v>5309.7</v>
      </c>
      <c r="R23" s="38"/>
      <c r="S23" s="38"/>
      <c r="T23" s="53"/>
      <c r="U23" s="41">
        <v>976.5</v>
      </c>
      <c r="V23" s="54">
        <f t="shared" si="6"/>
        <v>0</v>
      </c>
      <c r="W23" s="44"/>
      <c r="X23" s="47">
        <f t="shared" si="7"/>
        <v>5309.7</v>
      </c>
    </row>
    <row r="24" spans="2:24" ht="12.75" customHeight="1" hidden="1">
      <c r="B24" s="42" t="s">
        <v>29</v>
      </c>
      <c r="C24" s="39"/>
      <c r="D24" s="41"/>
      <c r="E24" s="41"/>
      <c r="F24" s="41">
        <v>1871.8</v>
      </c>
      <c r="G24" s="40">
        <f t="shared" si="2"/>
        <v>0</v>
      </c>
      <c r="H24" s="41"/>
      <c r="I24" s="41"/>
      <c r="J24" s="41"/>
      <c r="K24" s="41"/>
      <c r="L24" s="41">
        <f t="shared" si="3"/>
        <v>0</v>
      </c>
      <c r="M24" s="41"/>
      <c r="N24" s="41"/>
      <c r="O24" s="41"/>
      <c r="P24" s="39"/>
      <c r="Q24" s="41">
        <f t="shared" si="8"/>
        <v>0</v>
      </c>
      <c r="R24" s="38"/>
      <c r="S24" s="38"/>
      <c r="T24" s="53"/>
      <c r="U24" s="41">
        <v>311.4</v>
      </c>
      <c r="V24" s="54">
        <f t="shared" si="6"/>
        <v>0</v>
      </c>
      <c r="W24" s="44"/>
      <c r="X24" s="47">
        <f t="shared" si="7"/>
        <v>0</v>
      </c>
    </row>
    <row r="25" spans="2:24" ht="12.75" customHeight="1" hidden="1">
      <c r="B25" s="42" t="s">
        <v>30</v>
      </c>
      <c r="C25" s="39"/>
      <c r="D25" s="41"/>
      <c r="E25" s="41"/>
      <c r="F25" s="41">
        <v>6218</v>
      </c>
      <c r="G25" s="40">
        <f t="shared" si="2"/>
        <v>6481.5</v>
      </c>
      <c r="H25" s="41"/>
      <c r="I25" s="41">
        <v>6481.5</v>
      </c>
      <c r="J25" s="41"/>
      <c r="K25" s="41"/>
      <c r="L25" s="41">
        <f t="shared" si="3"/>
        <v>6652</v>
      </c>
      <c r="M25" s="41"/>
      <c r="N25" s="41">
        <v>6652</v>
      </c>
      <c r="O25" s="41"/>
      <c r="P25" s="39"/>
      <c r="Q25" s="41">
        <f t="shared" si="8"/>
        <v>6652</v>
      </c>
      <c r="R25" s="38"/>
      <c r="S25" s="38"/>
      <c r="T25" s="53"/>
      <c r="U25" s="41">
        <v>2079.9</v>
      </c>
      <c r="V25" s="54">
        <f t="shared" si="6"/>
        <v>0</v>
      </c>
      <c r="W25" s="44"/>
      <c r="X25" s="47">
        <f t="shared" si="7"/>
        <v>6652</v>
      </c>
    </row>
    <row r="26" spans="2:24" ht="12" customHeight="1" hidden="1">
      <c r="B26" s="42" t="s">
        <v>31</v>
      </c>
      <c r="C26" s="39"/>
      <c r="D26" s="41"/>
      <c r="E26" s="41"/>
      <c r="F26" s="41">
        <v>1555</v>
      </c>
      <c r="G26" s="40">
        <f t="shared" si="2"/>
        <v>1250.8</v>
      </c>
      <c r="H26" s="41">
        <v>1250.8</v>
      </c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8"/>
        <v>0</v>
      </c>
      <c r="R26" s="38">
        <f t="shared" si="4"/>
        <v>0</v>
      </c>
      <c r="S26" s="38">
        <f t="shared" si="5"/>
        <v>0</v>
      </c>
      <c r="T26" s="53"/>
      <c r="U26" s="41">
        <v>3897.1</v>
      </c>
      <c r="V26" s="54">
        <f t="shared" si="6"/>
        <v>0</v>
      </c>
      <c r="W26" s="44"/>
      <c r="X26" s="47">
        <f t="shared" si="7"/>
        <v>0</v>
      </c>
    </row>
    <row r="27" spans="2:24" ht="11.25" customHeight="1" hidden="1">
      <c r="B27" s="42" t="s">
        <v>32</v>
      </c>
      <c r="C27" s="39"/>
      <c r="D27" s="41"/>
      <c r="E27" s="41"/>
      <c r="F27" s="41"/>
      <c r="G27" s="40">
        <f t="shared" si="2"/>
        <v>0</v>
      </c>
      <c r="H27" s="41"/>
      <c r="I27" s="41"/>
      <c r="J27" s="41"/>
      <c r="K27" s="41"/>
      <c r="L27" s="41">
        <f t="shared" si="3"/>
        <v>0</v>
      </c>
      <c r="M27" s="41"/>
      <c r="N27" s="41"/>
      <c r="O27" s="41"/>
      <c r="P27" s="39"/>
      <c r="Q27" s="41">
        <f t="shared" si="8"/>
        <v>0</v>
      </c>
      <c r="R27" s="38"/>
      <c r="S27" s="38"/>
      <c r="T27" s="53"/>
      <c r="U27" s="41">
        <v>2166.8</v>
      </c>
      <c r="V27" s="54">
        <f t="shared" si="6"/>
        <v>0</v>
      </c>
      <c r="W27" s="44"/>
      <c r="X27" s="47">
        <f t="shared" si="7"/>
        <v>0</v>
      </c>
    </row>
    <row r="28" spans="2:24" ht="12.75" customHeight="1" hidden="1">
      <c r="B28" s="42" t="s">
        <v>33</v>
      </c>
      <c r="C28" s="39"/>
      <c r="D28" s="41"/>
      <c r="E28" s="41"/>
      <c r="F28" s="41">
        <v>5000</v>
      </c>
      <c r="G28" s="40">
        <f t="shared" si="2"/>
        <v>5000</v>
      </c>
      <c r="H28" s="41">
        <v>5000</v>
      </c>
      <c r="I28" s="41"/>
      <c r="J28" s="41"/>
      <c r="K28" s="41">
        <v>9952</v>
      </c>
      <c r="L28" s="41">
        <f t="shared" si="3"/>
        <v>9853</v>
      </c>
      <c r="M28" s="41">
        <v>9853</v>
      </c>
      <c r="N28" s="41"/>
      <c r="O28" s="41"/>
      <c r="P28" s="39"/>
      <c r="Q28" s="41">
        <f t="shared" si="8"/>
        <v>9853</v>
      </c>
      <c r="R28" s="38">
        <f t="shared" si="4"/>
        <v>199.04</v>
      </c>
      <c r="S28" s="38">
        <f t="shared" si="5"/>
        <v>197.06</v>
      </c>
      <c r="T28" s="53"/>
      <c r="U28" s="41">
        <v>706.7</v>
      </c>
      <c r="V28" s="54">
        <f t="shared" si="6"/>
        <v>1394.2266874204047</v>
      </c>
      <c r="W28" s="44"/>
      <c r="X28" s="47">
        <f t="shared" si="7"/>
        <v>9853</v>
      </c>
    </row>
    <row r="29" spans="2:24" ht="3" customHeight="1" hidden="1">
      <c r="B29" s="42" t="s">
        <v>34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8"/>
        <v>0</v>
      </c>
      <c r="R29" s="38" t="e">
        <f t="shared" si="4"/>
        <v>#DIV/0!</v>
      </c>
      <c r="S29" s="38" t="e">
        <f t="shared" si="5"/>
        <v>#DIV/0!</v>
      </c>
      <c r="T29" s="53"/>
      <c r="U29" s="41"/>
      <c r="V29" s="54" t="e">
        <f t="shared" si="6"/>
        <v>#DIV/0!</v>
      </c>
      <c r="W29" s="44"/>
      <c r="X29" s="47">
        <f t="shared" si="7"/>
        <v>0</v>
      </c>
    </row>
    <row r="30" spans="2:24" ht="15" customHeight="1" hidden="1">
      <c r="B30" s="42" t="s">
        <v>35</v>
      </c>
      <c r="C30" s="39"/>
      <c r="D30" s="41"/>
      <c r="E30" s="41"/>
      <c r="F30" s="41"/>
      <c r="G30" s="40">
        <f t="shared" si="2"/>
        <v>0</v>
      </c>
      <c r="H30" s="41"/>
      <c r="I30" s="41"/>
      <c r="J30" s="41"/>
      <c r="K30" s="41"/>
      <c r="L30" s="41">
        <f t="shared" si="3"/>
        <v>0</v>
      </c>
      <c r="M30" s="41"/>
      <c r="N30" s="41"/>
      <c r="O30" s="41"/>
      <c r="P30" s="39"/>
      <c r="Q30" s="41">
        <f t="shared" si="8"/>
        <v>0</v>
      </c>
      <c r="R30" s="38" t="e">
        <f t="shared" si="4"/>
        <v>#DIV/0!</v>
      </c>
      <c r="S30" s="38" t="e">
        <f t="shared" si="5"/>
        <v>#DIV/0!</v>
      </c>
      <c r="T30" s="53"/>
      <c r="U30" s="41"/>
      <c r="V30" s="54" t="e">
        <f t="shared" si="6"/>
        <v>#DIV/0!</v>
      </c>
      <c r="W30" s="44"/>
      <c r="X30" s="47">
        <f t="shared" si="7"/>
        <v>0</v>
      </c>
    </row>
    <row r="31" spans="2:24" ht="15" customHeight="1">
      <c r="B31" s="37" t="s">
        <v>96</v>
      </c>
      <c r="C31" s="36" t="s">
        <v>95</v>
      </c>
      <c r="D31" s="37"/>
      <c r="E31" s="37"/>
      <c r="F31" s="37"/>
      <c r="G31" s="38"/>
      <c r="H31" s="37"/>
      <c r="I31" s="37"/>
      <c r="J31" s="37"/>
      <c r="K31" s="37"/>
      <c r="L31" s="37"/>
      <c r="M31" s="37"/>
      <c r="N31" s="37"/>
      <c r="O31" s="37"/>
      <c r="P31" s="36"/>
      <c r="Q31" s="38">
        <f>Q32</f>
        <v>1092.2</v>
      </c>
      <c r="R31" s="38">
        <f aca="true" t="shared" si="9" ref="R31:W31">R32</f>
        <v>0</v>
      </c>
      <c r="S31" s="38">
        <f t="shared" si="9"/>
        <v>0</v>
      </c>
      <c r="T31" s="38">
        <f t="shared" si="9"/>
        <v>0</v>
      </c>
      <c r="U31" s="38">
        <f t="shared" si="9"/>
        <v>0</v>
      </c>
      <c r="V31" s="38">
        <f t="shared" si="9"/>
        <v>0</v>
      </c>
      <c r="W31" s="38">
        <f t="shared" si="9"/>
        <v>0</v>
      </c>
      <c r="X31" s="47">
        <f t="shared" si="7"/>
        <v>1092.2</v>
      </c>
    </row>
    <row r="32" spans="2:24" ht="16.5" customHeight="1">
      <c r="B32" s="41" t="s">
        <v>98</v>
      </c>
      <c r="C32" s="39"/>
      <c r="D32" s="41"/>
      <c r="E32" s="41"/>
      <c r="F32" s="41"/>
      <c r="G32" s="40"/>
      <c r="H32" s="41"/>
      <c r="I32" s="41"/>
      <c r="J32" s="41"/>
      <c r="K32" s="41"/>
      <c r="L32" s="41"/>
      <c r="M32" s="41"/>
      <c r="N32" s="41"/>
      <c r="O32" s="41"/>
      <c r="P32" s="39" t="s">
        <v>97</v>
      </c>
      <c r="Q32" s="40">
        <v>1092.2</v>
      </c>
      <c r="R32" s="38"/>
      <c r="S32" s="38"/>
      <c r="T32" s="53"/>
      <c r="U32" s="41"/>
      <c r="V32" s="54"/>
      <c r="W32" s="45"/>
      <c r="X32" s="47">
        <f t="shared" si="7"/>
        <v>1092.2</v>
      </c>
    </row>
    <row r="33" spans="2:24" ht="25.5" customHeight="1">
      <c r="B33" s="37" t="s">
        <v>36</v>
      </c>
      <c r="C33" s="36" t="s">
        <v>37</v>
      </c>
      <c r="D33" s="37">
        <f>SUM(D34:D36)</f>
        <v>900</v>
      </c>
      <c r="E33" s="37">
        <f>SUM(E34:E36)</f>
        <v>0</v>
      </c>
      <c r="F33" s="37">
        <f>SUM(F34:F36)</f>
        <v>508.2</v>
      </c>
      <c r="G33" s="37">
        <f>SUM(G34:G34)</f>
        <v>1315.6</v>
      </c>
      <c r="H33" s="37">
        <f>SUM(H34:H34)</f>
        <v>1315.6</v>
      </c>
      <c r="I33" s="37">
        <f>SUM(I34:I34)</f>
        <v>0</v>
      </c>
      <c r="J33" s="37">
        <f>SUM(J34:J34)</f>
        <v>0</v>
      </c>
      <c r="K33" s="37">
        <f>SUM(K34:K36)</f>
        <v>2460.7</v>
      </c>
      <c r="L33" s="37">
        <f>SUM(L34:L36)</f>
        <v>1440</v>
      </c>
      <c r="M33" s="37">
        <f>SUM(M34:M36)</f>
        <v>1440</v>
      </c>
      <c r="N33" s="37">
        <f>SUM(N34:N36)</f>
        <v>0</v>
      </c>
      <c r="O33" s="37">
        <f>SUM(O34:O36)</f>
        <v>0</v>
      </c>
      <c r="P33" s="36"/>
      <c r="Q33" s="38">
        <f>Q34+Q37+Q38</f>
        <v>6710</v>
      </c>
      <c r="R33" s="38">
        <f aca="true" t="shared" si="10" ref="R33:W33">R34+R37+R38</f>
        <v>187.0401337792642</v>
      </c>
      <c r="S33" s="38">
        <f t="shared" si="10"/>
        <v>109.45576162967467</v>
      </c>
      <c r="T33" s="38">
        <f t="shared" si="10"/>
        <v>0</v>
      </c>
      <c r="U33" s="38">
        <f t="shared" si="10"/>
        <v>258.6</v>
      </c>
      <c r="V33" s="38">
        <f t="shared" si="10"/>
        <v>556.844547563805</v>
      </c>
      <c r="W33" s="38">
        <f t="shared" si="10"/>
        <v>0</v>
      </c>
      <c r="X33" s="47">
        <f t="shared" si="7"/>
        <v>6710</v>
      </c>
    </row>
    <row r="34" spans="2:24" ht="45.75" customHeight="1">
      <c r="B34" s="42" t="s">
        <v>38</v>
      </c>
      <c r="C34" s="39"/>
      <c r="D34" s="41">
        <v>900</v>
      </c>
      <c r="E34" s="41"/>
      <c r="F34" s="41">
        <v>508.2</v>
      </c>
      <c r="G34" s="40">
        <f t="shared" si="2"/>
        <v>1315.6</v>
      </c>
      <c r="H34" s="41">
        <v>1315.6</v>
      </c>
      <c r="I34" s="41"/>
      <c r="J34" s="41"/>
      <c r="K34" s="41">
        <f>960.7+1500</f>
        <v>2460.7</v>
      </c>
      <c r="L34" s="41">
        <f t="shared" si="3"/>
        <v>1440</v>
      </c>
      <c r="M34" s="41">
        <v>1440</v>
      </c>
      <c r="N34" s="41"/>
      <c r="O34" s="41"/>
      <c r="P34" s="39" t="s">
        <v>39</v>
      </c>
      <c r="Q34" s="40">
        <v>220</v>
      </c>
      <c r="R34" s="38">
        <f t="shared" si="4"/>
        <v>187.0401337792642</v>
      </c>
      <c r="S34" s="38">
        <f t="shared" si="5"/>
        <v>109.45576162967467</v>
      </c>
      <c r="T34" s="53"/>
      <c r="U34" s="41">
        <v>258.6</v>
      </c>
      <c r="V34" s="54">
        <f t="shared" si="6"/>
        <v>556.844547563805</v>
      </c>
      <c r="W34" s="45">
        <v>0</v>
      </c>
      <c r="X34" s="47">
        <f t="shared" si="7"/>
        <v>220</v>
      </c>
    </row>
    <row r="35" spans="2:24" ht="15" customHeight="1" hidden="1">
      <c r="B35" s="42" t="s">
        <v>40</v>
      </c>
      <c r="C35" s="39" t="s">
        <v>41</v>
      </c>
      <c r="D35" s="41"/>
      <c r="E35" s="41"/>
      <c r="F35" s="41"/>
      <c r="G35" s="40">
        <f t="shared" si="2"/>
        <v>37.5</v>
      </c>
      <c r="H35" s="41">
        <v>12.5</v>
      </c>
      <c r="I35" s="41">
        <v>12.5</v>
      </c>
      <c r="J35" s="41">
        <v>12.5</v>
      </c>
      <c r="K35" s="41"/>
      <c r="L35" s="41">
        <f t="shared" si="3"/>
        <v>0</v>
      </c>
      <c r="M35" s="41"/>
      <c r="N35" s="41"/>
      <c r="O35" s="41"/>
      <c r="P35" s="39" t="s">
        <v>41</v>
      </c>
      <c r="Q35" s="40">
        <f t="shared" si="8"/>
        <v>0</v>
      </c>
      <c r="R35" s="38">
        <f t="shared" si="4"/>
        <v>0</v>
      </c>
      <c r="S35" s="38">
        <f t="shared" si="5"/>
        <v>0</v>
      </c>
      <c r="T35" s="53"/>
      <c r="U35" s="41"/>
      <c r="V35" s="54" t="e">
        <f t="shared" si="6"/>
        <v>#DIV/0!</v>
      </c>
      <c r="W35" s="45"/>
      <c r="X35" s="47">
        <f t="shared" si="7"/>
        <v>0</v>
      </c>
    </row>
    <row r="36" spans="2:24" ht="23.25" customHeight="1" hidden="1">
      <c r="B36" s="42" t="s">
        <v>42</v>
      </c>
      <c r="C36" s="39" t="s">
        <v>43</v>
      </c>
      <c r="D36" s="41">
        <v>0</v>
      </c>
      <c r="E36" s="41"/>
      <c r="F36" s="41">
        <v>0</v>
      </c>
      <c r="G36" s="40">
        <f t="shared" si="2"/>
        <v>1500</v>
      </c>
      <c r="H36" s="41">
        <v>500</v>
      </c>
      <c r="I36" s="41">
        <v>500</v>
      </c>
      <c r="J36" s="41">
        <v>500</v>
      </c>
      <c r="K36" s="41"/>
      <c r="L36" s="41">
        <f t="shared" si="3"/>
        <v>0</v>
      </c>
      <c r="M36" s="41"/>
      <c r="N36" s="41"/>
      <c r="O36" s="41"/>
      <c r="P36" s="39" t="s">
        <v>43</v>
      </c>
      <c r="Q36" s="40">
        <f t="shared" si="8"/>
        <v>0</v>
      </c>
      <c r="R36" s="38">
        <f t="shared" si="4"/>
        <v>0</v>
      </c>
      <c r="S36" s="38">
        <f t="shared" si="5"/>
        <v>0</v>
      </c>
      <c r="T36" s="53"/>
      <c r="U36" s="41"/>
      <c r="V36" s="54" t="e">
        <f t="shared" si="6"/>
        <v>#DIV/0!</v>
      </c>
      <c r="W36" s="45"/>
      <c r="X36" s="47">
        <f t="shared" si="7"/>
        <v>0</v>
      </c>
    </row>
    <row r="37" spans="2:24" ht="23.25" customHeight="1">
      <c r="B37" s="42" t="s">
        <v>113</v>
      </c>
      <c r="C37" s="39"/>
      <c r="D37" s="41"/>
      <c r="E37" s="41"/>
      <c r="F37" s="41"/>
      <c r="G37" s="40"/>
      <c r="H37" s="41"/>
      <c r="I37" s="41"/>
      <c r="J37" s="41"/>
      <c r="K37" s="41"/>
      <c r="L37" s="41"/>
      <c r="M37" s="41"/>
      <c r="N37" s="41"/>
      <c r="O37" s="41"/>
      <c r="P37" s="39" t="s">
        <v>41</v>
      </c>
      <c r="Q37" s="40">
        <v>200</v>
      </c>
      <c r="R37" s="38"/>
      <c r="S37" s="38"/>
      <c r="T37" s="53"/>
      <c r="U37" s="41"/>
      <c r="V37" s="54"/>
      <c r="W37" s="46">
        <v>0</v>
      </c>
      <c r="X37" s="47">
        <f t="shared" si="7"/>
        <v>200</v>
      </c>
    </row>
    <row r="38" spans="2:24" ht="23.25" customHeight="1">
      <c r="B38" s="42" t="s">
        <v>42</v>
      </c>
      <c r="C38" s="39"/>
      <c r="D38" s="41"/>
      <c r="E38" s="41"/>
      <c r="F38" s="41"/>
      <c r="G38" s="40"/>
      <c r="H38" s="41"/>
      <c r="I38" s="41"/>
      <c r="J38" s="41"/>
      <c r="K38" s="41"/>
      <c r="L38" s="41"/>
      <c r="M38" s="41"/>
      <c r="N38" s="41"/>
      <c r="O38" s="41"/>
      <c r="P38" s="39" t="s">
        <v>118</v>
      </c>
      <c r="Q38" s="40">
        <v>6290</v>
      </c>
      <c r="R38" s="38"/>
      <c r="S38" s="38"/>
      <c r="T38" s="53"/>
      <c r="U38" s="41"/>
      <c r="V38" s="54"/>
      <c r="W38" s="46"/>
      <c r="X38" s="47">
        <f t="shared" si="7"/>
        <v>6290</v>
      </c>
    </row>
    <row r="39" spans="2:24" ht="15" customHeight="1">
      <c r="B39" s="37" t="s">
        <v>44</v>
      </c>
      <c r="C39" s="36" t="s">
        <v>45</v>
      </c>
      <c r="D39" s="37">
        <f>SUM(D40:D44)</f>
        <v>4720</v>
      </c>
      <c r="E39" s="37">
        <f>SUM(E40:E44)</f>
        <v>0</v>
      </c>
      <c r="F39" s="37" t="e">
        <f>F40+#REF!+#REF!+#REF!+#REF!+F44</f>
        <v>#REF!</v>
      </c>
      <c r="G39" s="37" t="e">
        <f>G40+#REF!+#REF!+#REF!+#REF!+G44</f>
        <v>#REF!</v>
      </c>
      <c r="H39" s="37" t="e">
        <f>H40+#REF!+#REF!+#REF!+#REF!+H44</f>
        <v>#REF!</v>
      </c>
      <c r="I39" s="37" t="e">
        <f>I40+#REF!+#REF!+#REF!+#REF!+I44</f>
        <v>#REF!</v>
      </c>
      <c r="J39" s="37" t="e">
        <f>J40+#REF!+#REF!+#REF!+#REF!+J44</f>
        <v>#REF!</v>
      </c>
      <c r="K39" s="37" t="e">
        <f>K40+#REF!+#REF!+#REF!+#REF!+K44+#REF!</f>
        <v>#REF!</v>
      </c>
      <c r="L39" s="37" t="e">
        <f>L40+#REF!+#REF!+#REF!+#REF!+L44+#REF!</f>
        <v>#REF!</v>
      </c>
      <c r="M39" s="37" t="e">
        <f>M40+#REF!+#REF!+#REF!+#REF!+M44+#REF!</f>
        <v>#REF!</v>
      </c>
      <c r="N39" s="37" t="e">
        <f>N40+#REF!+#REF!+#REF!+#REF!+N44+#REF!</f>
        <v>#REF!</v>
      </c>
      <c r="O39" s="37" t="e">
        <f>O40+#REF!+#REF!+#REF!+#REF!+O44+#REF!</f>
        <v>#REF!</v>
      </c>
      <c r="P39" s="36"/>
      <c r="Q39" s="38">
        <f>Q43+Q44+Q42</f>
        <v>12684.9</v>
      </c>
      <c r="R39" s="38">
        <f aca="true" t="shared" si="11" ref="R39:W39">R43+R44+R42</f>
        <v>267.0886075949367</v>
      </c>
      <c r="S39" s="38">
        <f t="shared" si="11"/>
        <v>100</v>
      </c>
      <c r="T39" s="38">
        <f t="shared" si="11"/>
        <v>0</v>
      </c>
      <c r="U39" s="38">
        <f t="shared" si="11"/>
        <v>630</v>
      </c>
      <c r="V39" s="38">
        <f t="shared" si="11"/>
        <v>1253.968253968254</v>
      </c>
      <c r="W39" s="38">
        <f t="shared" si="11"/>
        <v>3205.1</v>
      </c>
      <c r="X39" s="47">
        <f t="shared" si="7"/>
        <v>15890</v>
      </c>
    </row>
    <row r="40" spans="2:24" ht="12" customHeight="1" hidden="1">
      <c r="B40" s="42" t="s">
        <v>46</v>
      </c>
      <c r="C40" s="39" t="s">
        <v>47</v>
      </c>
      <c r="D40" s="41">
        <v>2820</v>
      </c>
      <c r="E40" s="41"/>
      <c r="F40" s="41"/>
      <c r="G40" s="40">
        <f t="shared" si="2"/>
        <v>138</v>
      </c>
      <c r="H40" s="41">
        <v>138</v>
      </c>
      <c r="I40" s="41"/>
      <c r="J40" s="41"/>
      <c r="K40" s="41"/>
      <c r="L40" s="41">
        <f t="shared" si="3"/>
        <v>0</v>
      </c>
      <c r="M40" s="41"/>
      <c r="N40" s="41"/>
      <c r="O40" s="41"/>
      <c r="P40" s="39" t="s">
        <v>47</v>
      </c>
      <c r="Q40" s="40">
        <f t="shared" si="8"/>
        <v>0</v>
      </c>
      <c r="R40" s="38">
        <f t="shared" si="4"/>
        <v>0</v>
      </c>
      <c r="S40" s="38">
        <f t="shared" si="5"/>
        <v>0</v>
      </c>
      <c r="T40" s="53"/>
      <c r="U40" s="41">
        <v>1880.3</v>
      </c>
      <c r="V40" s="54">
        <f t="shared" si="6"/>
        <v>0</v>
      </c>
      <c r="W40" s="44"/>
      <c r="X40" s="47">
        <f t="shared" si="7"/>
        <v>0</v>
      </c>
    </row>
    <row r="41" spans="2:24" ht="16.5" customHeight="1" hidden="1">
      <c r="B41" s="42" t="s">
        <v>48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49</v>
      </c>
      <c r="Q41" s="40">
        <f t="shared" si="8"/>
        <v>750</v>
      </c>
      <c r="R41" s="38">
        <f t="shared" si="4"/>
        <v>25</v>
      </c>
      <c r="S41" s="38">
        <f t="shared" si="5"/>
        <v>25</v>
      </c>
      <c r="T41" s="53"/>
      <c r="U41" s="41">
        <v>155.6</v>
      </c>
      <c r="V41" s="54">
        <f t="shared" si="6"/>
        <v>160.66838046272494</v>
      </c>
      <c r="W41" s="44"/>
      <c r="X41" s="47">
        <f t="shared" si="7"/>
        <v>750</v>
      </c>
    </row>
    <row r="42" spans="2:24" ht="16.5" customHeight="1">
      <c r="B42" s="42" t="s">
        <v>114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49</v>
      </c>
      <c r="Q42" s="40">
        <v>10064.9</v>
      </c>
      <c r="R42" s="38"/>
      <c r="S42" s="38"/>
      <c r="T42" s="53"/>
      <c r="U42" s="41"/>
      <c r="V42" s="54"/>
      <c r="W42" s="45">
        <v>3205.1</v>
      </c>
      <c r="X42" s="47">
        <f t="shared" si="7"/>
        <v>13270</v>
      </c>
    </row>
    <row r="43" spans="2:24" ht="16.5" customHeight="1">
      <c r="B43" s="42" t="s">
        <v>115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105</v>
      </c>
      <c r="Q43" s="40">
        <v>1100</v>
      </c>
      <c r="R43" s="38"/>
      <c r="S43" s="38"/>
      <c r="T43" s="53"/>
      <c r="U43" s="41"/>
      <c r="V43" s="54"/>
      <c r="W43" s="46"/>
      <c r="X43" s="47">
        <f t="shared" si="7"/>
        <v>1100</v>
      </c>
    </row>
    <row r="44" spans="2:24" ht="26.25" customHeight="1">
      <c r="B44" s="42" t="s">
        <v>50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51</v>
      </c>
      <c r="Q44" s="40">
        <v>1520</v>
      </c>
      <c r="R44" s="38">
        <f t="shared" si="4"/>
        <v>267.0886075949367</v>
      </c>
      <c r="S44" s="38">
        <f t="shared" si="5"/>
        <v>100</v>
      </c>
      <c r="T44" s="53"/>
      <c r="U44" s="41">
        <v>630</v>
      </c>
      <c r="V44" s="54">
        <f t="shared" si="6"/>
        <v>1253.968253968254</v>
      </c>
      <c r="W44" s="44">
        <v>0</v>
      </c>
      <c r="X44" s="47">
        <f t="shared" si="7"/>
        <v>1520</v>
      </c>
    </row>
    <row r="45" spans="2:24" ht="0.75" customHeight="1" hidden="1">
      <c r="B45" s="42" t="s">
        <v>52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8"/>
        <v>900</v>
      </c>
      <c r="R45" s="38">
        <f t="shared" si="4"/>
        <v>100</v>
      </c>
      <c r="S45" s="38">
        <f t="shared" si="5"/>
        <v>100</v>
      </c>
      <c r="T45" s="53"/>
      <c r="U45" s="41">
        <v>630</v>
      </c>
      <c r="V45" s="54">
        <f t="shared" si="6"/>
        <v>142.85714285714286</v>
      </c>
      <c r="W45" s="44"/>
      <c r="X45" s="47">
        <f t="shared" si="7"/>
        <v>900</v>
      </c>
    </row>
    <row r="46" spans="2:24" ht="12.75" customHeight="1" hidden="1">
      <c r="B46" s="42" t="s">
        <v>53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8"/>
        <v>7000</v>
      </c>
      <c r="R46" s="38">
        <f t="shared" si="4"/>
        <v>288.57142857142856</v>
      </c>
      <c r="S46" s="38">
        <f t="shared" si="5"/>
        <v>100</v>
      </c>
      <c r="T46" s="53"/>
      <c r="U46" s="41"/>
      <c r="V46" s="54"/>
      <c r="W46" s="44"/>
      <c r="X46" s="47">
        <f t="shared" si="7"/>
        <v>7000</v>
      </c>
    </row>
    <row r="47" spans="2:24" ht="13.5" customHeight="1">
      <c r="B47" s="37" t="s">
        <v>54</v>
      </c>
      <c r="C47" s="36" t="s">
        <v>55</v>
      </c>
      <c r="D47" s="37">
        <f aca="true" t="shared" si="12" ref="D47:O47">SUM(D49:D50)</f>
        <v>53545</v>
      </c>
      <c r="E47" s="37">
        <f t="shared" si="12"/>
        <v>-5700</v>
      </c>
      <c r="F47" s="37">
        <f t="shared" si="12"/>
        <v>127031.4</v>
      </c>
      <c r="G47" s="37">
        <f t="shared" si="12"/>
        <v>8995.800000000003</v>
      </c>
      <c r="H47" s="37">
        <f t="shared" si="12"/>
        <v>7995.800000000003</v>
      </c>
      <c r="I47" s="37">
        <f t="shared" si="12"/>
        <v>1000</v>
      </c>
      <c r="J47" s="37">
        <f t="shared" si="12"/>
        <v>0</v>
      </c>
      <c r="K47" s="37">
        <f t="shared" si="12"/>
        <v>38660.3</v>
      </c>
      <c r="L47" s="37">
        <f t="shared" si="12"/>
        <v>8239</v>
      </c>
      <c r="M47" s="37">
        <f t="shared" si="12"/>
        <v>8239</v>
      </c>
      <c r="N47" s="37">
        <f t="shared" si="12"/>
        <v>0</v>
      </c>
      <c r="O47" s="37">
        <f t="shared" si="12"/>
        <v>0</v>
      </c>
      <c r="P47" s="36"/>
      <c r="Q47" s="38">
        <f>Q48+Q49+Q50</f>
        <v>120541.8</v>
      </c>
      <c r="R47" s="38">
        <f aca="true" t="shared" si="13" ref="R47:W47">R48+R49+R50</f>
        <v>16.26228770104304</v>
      </c>
      <c r="S47" s="38">
        <f t="shared" si="13"/>
        <v>0</v>
      </c>
      <c r="T47" s="38">
        <f t="shared" si="13"/>
        <v>0</v>
      </c>
      <c r="U47" s="38">
        <f t="shared" si="13"/>
        <v>103230.5</v>
      </c>
      <c r="V47" s="38">
        <f t="shared" si="13"/>
        <v>0</v>
      </c>
      <c r="W47" s="38">
        <f t="shared" si="13"/>
        <v>15266.5</v>
      </c>
      <c r="X47" s="47">
        <f t="shared" si="7"/>
        <v>135808.3</v>
      </c>
    </row>
    <row r="48" spans="2:24" ht="15" customHeight="1">
      <c r="B48" s="55" t="s">
        <v>100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99</v>
      </c>
      <c r="Q48" s="40">
        <v>83482</v>
      </c>
      <c r="R48" s="38"/>
      <c r="S48" s="38"/>
      <c r="T48" s="56"/>
      <c r="U48" s="37"/>
      <c r="V48" s="54"/>
      <c r="W48" s="45">
        <v>14641.5</v>
      </c>
      <c r="X48" s="47">
        <f t="shared" si="7"/>
        <v>98123.5</v>
      </c>
    </row>
    <row r="49" spans="2:24" ht="15" customHeight="1">
      <c r="B49" s="42" t="s">
        <v>56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57</v>
      </c>
      <c r="Q49" s="40">
        <v>11666</v>
      </c>
      <c r="R49" s="38">
        <f t="shared" si="4"/>
        <v>16.26228770104304</v>
      </c>
      <c r="S49" s="38">
        <f t="shared" si="5"/>
        <v>0</v>
      </c>
      <c r="T49" s="53"/>
      <c r="U49" s="41">
        <v>103230.5</v>
      </c>
      <c r="V49" s="54">
        <f t="shared" si="6"/>
        <v>0</v>
      </c>
      <c r="W49" s="46"/>
      <c r="X49" s="47">
        <f t="shared" si="7"/>
        <v>11666</v>
      </c>
    </row>
    <row r="50" spans="2:24" ht="18" customHeight="1">
      <c r="B50" s="42" t="s">
        <v>94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58</v>
      </c>
      <c r="Q50" s="40">
        <v>25393.8</v>
      </c>
      <c r="R50" s="38"/>
      <c r="S50" s="38"/>
      <c r="T50" s="53"/>
      <c r="U50" s="41"/>
      <c r="V50" s="54"/>
      <c r="W50" s="45">
        <v>625</v>
      </c>
      <c r="X50" s="47">
        <f t="shared" si="7"/>
        <v>26018.8</v>
      </c>
    </row>
    <row r="51" spans="2:24" ht="12.75" customHeight="1" hidden="1">
      <c r="B51" s="42" t="s">
        <v>59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8"/>
        <v>68280</v>
      </c>
      <c r="R51" s="38">
        <f t="shared" si="4"/>
        <v>360.7020846910779</v>
      </c>
      <c r="S51" s="38">
        <f t="shared" si="5"/>
        <v>109.87472543387481</v>
      </c>
      <c r="T51" s="53"/>
      <c r="U51" s="41">
        <v>3635.7</v>
      </c>
      <c r="V51" s="54">
        <f t="shared" si="6"/>
        <v>1878.0427428005612</v>
      </c>
      <c r="W51" s="44"/>
      <c r="X51" s="47">
        <f t="shared" si="7"/>
        <v>68280</v>
      </c>
    </row>
    <row r="52" spans="2:24" ht="12.75" customHeight="1" hidden="1">
      <c r="B52" s="42" t="s">
        <v>60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8"/>
        <v>0</v>
      </c>
      <c r="R52" s="38">
        <f t="shared" si="4"/>
        <v>0</v>
      </c>
      <c r="S52" s="38">
        <f t="shared" si="5"/>
        <v>0</v>
      </c>
      <c r="T52" s="53"/>
      <c r="U52" s="41"/>
      <c r="V52" s="54" t="e">
        <f t="shared" si="6"/>
        <v>#DIV/0!</v>
      </c>
      <c r="W52" s="44"/>
      <c r="X52" s="47">
        <f t="shared" si="7"/>
        <v>0</v>
      </c>
    </row>
    <row r="53" spans="2:24" ht="11.25" customHeight="1" hidden="1">
      <c r="B53" s="42" t="s">
        <v>61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8"/>
        <v>0</v>
      </c>
      <c r="R53" s="38"/>
      <c r="S53" s="38"/>
      <c r="T53" s="53"/>
      <c r="U53" s="41">
        <v>4052.8</v>
      </c>
      <c r="V53" s="54"/>
      <c r="W53" s="44"/>
      <c r="X53" s="47">
        <f t="shared" si="7"/>
        <v>0</v>
      </c>
    </row>
    <row r="54" spans="2:24" ht="13.5" customHeight="1" hidden="1">
      <c r="B54" s="42" t="s">
        <v>62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8"/>
        <v>12668</v>
      </c>
      <c r="R54" s="38">
        <f t="shared" si="4"/>
        <v>121.05560307955517</v>
      </c>
      <c r="S54" s="38">
        <f t="shared" si="5"/>
        <v>108.366124893071</v>
      </c>
      <c r="T54" s="53"/>
      <c r="U54" s="41">
        <v>6679.7</v>
      </c>
      <c r="V54" s="54">
        <f t="shared" si="6"/>
        <v>189.64923574412026</v>
      </c>
      <c r="W54" s="44"/>
      <c r="X54" s="47">
        <f t="shared" si="7"/>
        <v>12668</v>
      </c>
    </row>
    <row r="55" spans="2:24" ht="13.5" customHeight="1" hidden="1">
      <c r="B55" s="42" t="s">
        <v>63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8"/>
        <v>13032</v>
      </c>
      <c r="R55" s="38">
        <f t="shared" si="4"/>
        <v>122.37984919094428</v>
      </c>
      <c r="S55" s="38">
        <f t="shared" si="5"/>
        <v>116.5684231240552</v>
      </c>
      <c r="T55" s="53"/>
      <c r="U55" s="41">
        <v>7258.2</v>
      </c>
      <c r="V55" s="54">
        <f t="shared" si="6"/>
        <v>179.5486484252294</v>
      </c>
      <c r="W55" s="44"/>
      <c r="X55" s="47">
        <f t="shared" si="7"/>
        <v>13032</v>
      </c>
    </row>
    <row r="56" spans="2:24" ht="11.25" customHeight="1" hidden="1">
      <c r="B56" s="42" t="s">
        <v>64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/>
      <c r="S56" s="38"/>
      <c r="T56" s="53"/>
      <c r="U56" s="41">
        <v>59619.5</v>
      </c>
      <c r="V56" s="54">
        <f t="shared" si="6"/>
        <v>0</v>
      </c>
      <c r="W56" s="44"/>
      <c r="X56" s="47">
        <f t="shared" si="7"/>
        <v>0</v>
      </c>
    </row>
    <row r="57" spans="2:24" ht="15.75" customHeight="1">
      <c r="B57" s="37" t="s">
        <v>101</v>
      </c>
      <c r="C57" s="36" t="s">
        <v>102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 aca="true" t="shared" si="14" ref="Q57:V57">Q58</f>
        <v>629.9</v>
      </c>
      <c r="R57" s="38">
        <f t="shared" si="14"/>
        <v>0</v>
      </c>
      <c r="S57" s="38">
        <f t="shared" si="14"/>
        <v>0</v>
      </c>
      <c r="T57" s="38">
        <f t="shared" si="14"/>
        <v>0</v>
      </c>
      <c r="U57" s="38">
        <f t="shared" si="14"/>
        <v>0</v>
      </c>
      <c r="V57" s="38">
        <f t="shared" si="14"/>
        <v>0</v>
      </c>
      <c r="W57" s="44"/>
      <c r="X57" s="47">
        <f t="shared" si="7"/>
        <v>629.9</v>
      </c>
    </row>
    <row r="58" spans="2:24" ht="15" customHeight="1">
      <c r="B58" s="42" t="s">
        <v>103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104</v>
      </c>
      <c r="Q58" s="40">
        <v>629.9</v>
      </c>
      <c r="R58" s="38"/>
      <c r="S58" s="38"/>
      <c r="T58" s="53"/>
      <c r="U58" s="41"/>
      <c r="V58" s="54"/>
      <c r="W58" s="44"/>
      <c r="X58" s="47">
        <f t="shared" si="7"/>
        <v>629.9</v>
      </c>
    </row>
    <row r="59" spans="2:24" ht="28.5" customHeight="1">
      <c r="B59" s="37" t="s">
        <v>65</v>
      </c>
      <c r="C59" s="36" t="s">
        <v>66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5" ref="G59:O59">SUM(G60:G63)</f>
        <v>9716.8</v>
      </c>
      <c r="H59" s="37">
        <f t="shared" si="15"/>
        <v>7876.799999999999</v>
      </c>
      <c r="I59" s="37">
        <f t="shared" si="15"/>
        <v>1840</v>
      </c>
      <c r="J59" s="37">
        <f t="shared" si="15"/>
        <v>0</v>
      </c>
      <c r="K59" s="37">
        <f t="shared" si="15"/>
        <v>10772.8</v>
      </c>
      <c r="L59" s="37">
        <f t="shared" si="15"/>
        <v>8669.3</v>
      </c>
      <c r="M59" s="37">
        <f t="shared" si="15"/>
        <v>8340</v>
      </c>
      <c r="N59" s="37">
        <f t="shared" si="15"/>
        <v>329.3</v>
      </c>
      <c r="O59" s="37">
        <f t="shared" si="15"/>
        <v>0</v>
      </c>
      <c r="P59" s="36"/>
      <c r="Q59" s="38">
        <f>Q60</f>
        <v>26818.8</v>
      </c>
      <c r="R59" s="38">
        <f aca="true" t="shared" si="16" ref="R59:W59">R60</f>
        <v>101.10330013669207</v>
      </c>
      <c r="S59" s="38">
        <f t="shared" si="16"/>
        <v>87.87346221441125</v>
      </c>
      <c r="T59" s="38">
        <f t="shared" si="16"/>
        <v>0</v>
      </c>
      <c r="U59" s="38">
        <f t="shared" si="16"/>
        <v>3955.2</v>
      </c>
      <c r="V59" s="38">
        <f t="shared" si="16"/>
        <v>68.26456310679612</v>
      </c>
      <c r="W59" s="38">
        <f t="shared" si="16"/>
        <v>50</v>
      </c>
      <c r="X59" s="47">
        <f t="shared" si="7"/>
        <v>26868.8</v>
      </c>
    </row>
    <row r="60" spans="2:24" ht="15">
      <c r="B60" s="42" t="s">
        <v>93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67</v>
      </c>
      <c r="Q60" s="40">
        <v>26818.8</v>
      </c>
      <c r="R60" s="38">
        <f t="shared" si="4"/>
        <v>101.10330013669207</v>
      </c>
      <c r="S60" s="38">
        <f t="shared" si="5"/>
        <v>87.87346221441125</v>
      </c>
      <c r="T60" s="53"/>
      <c r="U60" s="41">
        <v>3955.2</v>
      </c>
      <c r="V60" s="54">
        <f t="shared" si="6"/>
        <v>68.26456310679612</v>
      </c>
      <c r="W60" s="46">
        <v>50</v>
      </c>
      <c r="X60" s="47">
        <f t="shared" si="7"/>
        <v>26868.8</v>
      </c>
    </row>
    <row r="61" spans="2:24" ht="14.25" customHeight="1" hidden="1">
      <c r="B61" s="42" t="s">
        <v>90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8"/>
        <v>5169.3</v>
      </c>
      <c r="R61" s="38">
        <f t="shared" si="4"/>
        <v>156.18527716601847</v>
      </c>
      <c r="S61" s="38"/>
      <c r="T61" s="53"/>
      <c r="U61" s="41"/>
      <c r="V61" s="54"/>
      <c r="W61" s="45"/>
      <c r="X61" s="47">
        <f t="shared" si="7"/>
        <v>5169.3</v>
      </c>
    </row>
    <row r="62" spans="2:24" ht="12" customHeight="1" hidden="1">
      <c r="B62" s="42" t="s">
        <v>91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8"/>
        <v>800</v>
      </c>
      <c r="R62" s="38">
        <f t="shared" si="4"/>
        <v>186.56716417910448</v>
      </c>
      <c r="S62" s="38"/>
      <c r="T62" s="53"/>
      <c r="U62" s="41"/>
      <c r="V62" s="54"/>
      <c r="W62" s="45"/>
      <c r="X62" s="47">
        <f t="shared" si="7"/>
        <v>800</v>
      </c>
    </row>
    <row r="63" spans="2:24" ht="21.75" customHeight="1" hidden="1">
      <c r="B63" s="42" t="s">
        <v>69</v>
      </c>
      <c r="C63" s="39" t="s">
        <v>68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68</v>
      </c>
      <c r="Q63" s="40">
        <f aca="true" t="shared" si="17" ref="Q63:Q73">M63+N63+O63</f>
        <v>0</v>
      </c>
      <c r="R63" s="38"/>
      <c r="S63" s="38"/>
      <c r="T63" s="53"/>
      <c r="U63" s="41">
        <v>881.2</v>
      </c>
      <c r="V63" s="54">
        <f>M63/U63*100</f>
        <v>0</v>
      </c>
      <c r="W63" s="45"/>
      <c r="X63" s="47">
        <f t="shared" si="7"/>
        <v>0</v>
      </c>
    </row>
    <row r="64" spans="2:24" ht="21.75" customHeight="1">
      <c r="B64" s="42" t="s">
        <v>109</v>
      </c>
      <c r="C64" s="39" t="s">
        <v>107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>Q65</f>
        <v>2100</v>
      </c>
      <c r="R64" s="40">
        <f aca="true" t="shared" si="18" ref="R64:W64">R65</f>
        <v>0</v>
      </c>
      <c r="S64" s="40">
        <f t="shared" si="18"/>
        <v>0</v>
      </c>
      <c r="T64" s="40">
        <f t="shared" si="18"/>
        <v>0</v>
      </c>
      <c r="U64" s="40">
        <f t="shared" si="18"/>
        <v>0</v>
      </c>
      <c r="V64" s="40">
        <f t="shared" si="18"/>
        <v>0</v>
      </c>
      <c r="W64" s="40">
        <f t="shared" si="18"/>
        <v>0</v>
      </c>
      <c r="X64" s="47">
        <f t="shared" si="7"/>
        <v>2100</v>
      </c>
    </row>
    <row r="65" spans="2:24" ht="12.75" customHeight="1">
      <c r="B65" s="42" t="s">
        <v>110</v>
      </c>
      <c r="C65" s="39" t="s">
        <v>107</v>
      </c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108</v>
      </c>
      <c r="Q65" s="40">
        <v>2100</v>
      </c>
      <c r="R65" s="38"/>
      <c r="S65" s="38"/>
      <c r="T65" s="53"/>
      <c r="U65" s="41"/>
      <c r="V65" s="54"/>
      <c r="W65" s="45"/>
      <c r="X65" s="47">
        <f t="shared" si="7"/>
        <v>2100</v>
      </c>
    </row>
    <row r="66" spans="2:24" ht="18" customHeight="1">
      <c r="B66" s="37" t="s">
        <v>77</v>
      </c>
      <c r="C66" s="36" t="s">
        <v>106</v>
      </c>
      <c r="D66" s="37">
        <f aca="true" t="shared" si="19" ref="D66:O66">SUM(D67:D71)</f>
        <v>1000</v>
      </c>
      <c r="E66" s="37">
        <f t="shared" si="19"/>
        <v>0</v>
      </c>
      <c r="F66" s="37">
        <f t="shared" si="19"/>
        <v>8000</v>
      </c>
      <c r="G66" s="37">
        <f t="shared" si="19"/>
        <v>4306</v>
      </c>
      <c r="H66" s="37">
        <f t="shared" si="19"/>
        <v>4146</v>
      </c>
      <c r="I66" s="37">
        <f t="shared" si="19"/>
        <v>0</v>
      </c>
      <c r="J66" s="37">
        <f t="shared" si="19"/>
        <v>160</v>
      </c>
      <c r="K66" s="37">
        <f t="shared" si="19"/>
        <v>13086</v>
      </c>
      <c r="L66" s="37">
        <f t="shared" si="19"/>
        <v>4200</v>
      </c>
      <c r="M66" s="37">
        <f t="shared" si="19"/>
        <v>4200</v>
      </c>
      <c r="N66" s="37">
        <f t="shared" si="19"/>
        <v>0</v>
      </c>
      <c r="O66" s="37">
        <f t="shared" si="19"/>
        <v>0</v>
      </c>
      <c r="P66" s="36"/>
      <c r="Q66" s="38">
        <f>Q71</f>
        <v>9700</v>
      </c>
      <c r="R66" s="38">
        <f aca="true" t="shared" si="20" ref="R66:W66">R71</f>
        <v>315.62952243125903</v>
      </c>
      <c r="S66" s="38">
        <f t="shared" si="20"/>
        <v>101.30246020260492</v>
      </c>
      <c r="T66" s="38">
        <f t="shared" si="20"/>
        <v>0</v>
      </c>
      <c r="U66" s="38">
        <f t="shared" si="20"/>
        <v>1431.7</v>
      </c>
      <c r="V66" s="38">
        <f t="shared" si="20"/>
        <v>293.357546972131</v>
      </c>
      <c r="W66" s="38">
        <f t="shared" si="20"/>
        <v>0</v>
      </c>
      <c r="X66" s="47">
        <f t="shared" si="7"/>
        <v>9700</v>
      </c>
    </row>
    <row r="67" spans="2:24" ht="15.75" customHeight="1" hidden="1">
      <c r="B67" s="42" t="s">
        <v>92</v>
      </c>
      <c r="C67" s="39"/>
      <c r="D67" s="41"/>
      <c r="E67" s="41"/>
      <c r="F67" s="41"/>
      <c r="G67" s="40">
        <f aca="true" t="shared" si="21" ref="G67:G73">H67+I67+J67</f>
        <v>0</v>
      </c>
      <c r="H67" s="41"/>
      <c r="I67" s="41"/>
      <c r="J67" s="41"/>
      <c r="K67" s="41"/>
      <c r="L67" s="41"/>
      <c r="M67" s="41"/>
      <c r="N67" s="41"/>
      <c r="O67" s="41"/>
      <c r="P67" s="39" t="s">
        <v>70</v>
      </c>
      <c r="Q67" s="40">
        <f t="shared" si="17"/>
        <v>0</v>
      </c>
      <c r="R67" s="38"/>
      <c r="S67" s="38"/>
      <c r="T67" s="53"/>
      <c r="U67" s="41"/>
      <c r="V67" s="54"/>
      <c r="W67" s="45"/>
      <c r="X67" s="47">
        <f t="shared" si="7"/>
        <v>0</v>
      </c>
    </row>
    <row r="68" spans="2:24" ht="8.25" customHeight="1" hidden="1">
      <c r="B68" s="42" t="s">
        <v>71</v>
      </c>
      <c r="C68" s="39"/>
      <c r="D68" s="41"/>
      <c r="E68" s="41"/>
      <c r="F68" s="41"/>
      <c r="G68" s="40">
        <f t="shared" si="21"/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72</v>
      </c>
      <c r="Q68" s="40">
        <f t="shared" si="17"/>
        <v>0</v>
      </c>
      <c r="R68" s="38"/>
      <c r="S68" s="38"/>
      <c r="T68" s="53"/>
      <c r="U68" s="41"/>
      <c r="V68" s="54"/>
      <c r="W68" s="45"/>
      <c r="X68" s="47">
        <f t="shared" si="7"/>
        <v>0</v>
      </c>
    </row>
    <row r="69" spans="2:24" ht="12.75" customHeight="1" hidden="1">
      <c r="B69" s="42" t="s">
        <v>73</v>
      </c>
      <c r="C69" s="39"/>
      <c r="D69" s="41"/>
      <c r="E69" s="41"/>
      <c r="F69" s="41"/>
      <c r="G69" s="40">
        <f t="shared" si="21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74</v>
      </c>
      <c r="Q69" s="40">
        <f t="shared" si="17"/>
        <v>0</v>
      </c>
      <c r="R69" s="38"/>
      <c r="S69" s="38"/>
      <c r="T69" s="53"/>
      <c r="U69" s="41"/>
      <c r="V69" s="54"/>
      <c r="W69" s="45"/>
      <c r="X69" s="47">
        <f t="shared" si="7"/>
        <v>0</v>
      </c>
    </row>
    <row r="70" spans="2:24" ht="12.75" customHeight="1" hidden="1">
      <c r="B70" s="42" t="s">
        <v>75</v>
      </c>
      <c r="C70" s="39"/>
      <c r="D70" s="41"/>
      <c r="E70" s="41"/>
      <c r="F70" s="41"/>
      <c r="G70" s="40">
        <f t="shared" si="21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76</v>
      </c>
      <c r="Q70" s="40">
        <f t="shared" si="17"/>
        <v>0</v>
      </c>
      <c r="R70" s="38"/>
      <c r="S70" s="38"/>
      <c r="T70" s="53"/>
      <c r="U70" s="41"/>
      <c r="V70" s="54"/>
      <c r="W70" s="45"/>
      <c r="X70" s="47">
        <f t="shared" si="7"/>
        <v>0</v>
      </c>
    </row>
    <row r="71" spans="2:24" ht="15" customHeight="1">
      <c r="B71" s="42" t="s">
        <v>77</v>
      </c>
      <c r="C71" s="39"/>
      <c r="D71" s="41">
        <v>1000</v>
      </c>
      <c r="E71" s="41"/>
      <c r="F71" s="41">
        <v>8000</v>
      </c>
      <c r="G71" s="40">
        <f t="shared" si="21"/>
        <v>4306</v>
      </c>
      <c r="H71" s="41">
        <f>3000+1146</f>
        <v>4146</v>
      </c>
      <c r="I71" s="41"/>
      <c r="J71" s="41">
        <v>160</v>
      </c>
      <c r="K71" s="41">
        <v>13086</v>
      </c>
      <c r="L71" s="41">
        <f t="shared" si="3"/>
        <v>4200</v>
      </c>
      <c r="M71" s="41">
        <v>4200</v>
      </c>
      <c r="N71" s="41"/>
      <c r="O71" s="41"/>
      <c r="P71" s="39" t="s">
        <v>106</v>
      </c>
      <c r="Q71" s="40">
        <v>9700</v>
      </c>
      <c r="R71" s="38">
        <f>K71/H71*100</f>
        <v>315.62952243125903</v>
      </c>
      <c r="S71" s="38">
        <f>M71/H71*100</f>
        <v>101.30246020260492</v>
      </c>
      <c r="T71" s="53"/>
      <c r="U71" s="41">
        <v>1431.7</v>
      </c>
      <c r="V71" s="54">
        <f>M71/U71*100</f>
        <v>293.357546972131</v>
      </c>
      <c r="W71" s="45"/>
      <c r="X71" s="47">
        <f t="shared" si="7"/>
        <v>9700</v>
      </c>
    </row>
    <row r="72" spans="2:24" ht="16.5" customHeight="1" hidden="1">
      <c r="B72" s="42" t="s">
        <v>78</v>
      </c>
      <c r="C72" s="39" t="s">
        <v>79</v>
      </c>
      <c r="D72" s="41"/>
      <c r="E72" s="41"/>
      <c r="F72" s="41"/>
      <c r="G72" s="40">
        <f t="shared" si="21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79</v>
      </c>
      <c r="Q72" s="40">
        <f t="shared" si="17"/>
        <v>0</v>
      </c>
      <c r="R72" s="38" t="e">
        <f>K72/H72*100</f>
        <v>#DIV/0!</v>
      </c>
      <c r="S72" s="38"/>
      <c r="T72" s="53"/>
      <c r="U72" s="41"/>
      <c r="V72" s="54"/>
      <c r="W72" s="45"/>
      <c r="X72" s="47">
        <f t="shared" si="7"/>
        <v>0</v>
      </c>
    </row>
    <row r="73" spans="2:24" ht="24" customHeight="1" hidden="1">
      <c r="B73" s="42" t="s">
        <v>80</v>
      </c>
      <c r="C73" s="39" t="s">
        <v>81</v>
      </c>
      <c r="D73" s="41"/>
      <c r="E73" s="41"/>
      <c r="F73" s="41">
        <v>4600</v>
      </c>
      <c r="G73" s="40">
        <f t="shared" si="21"/>
        <v>7600</v>
      </c>
      <c r="H73" s="41">
        <v>7600</v>
      </c>
      <c r="I73" s="41"/>
      <c r="J73" s="41"/>
      <c r="K73" s="41">
        <v>5257</v>
      </c>
      <c r="L73" s="41">
        <f>M73+N73+O73</f>
        <v>5200</v>
      </c>
      <c r="M73" s="41">
        <f>4600+600</f>
        <v>5200</v>
      </c>
      <c r="N73" s="41"/>
      <c r="O73" s="41"/>
      <c r="P73" s="39" t="s">
        <v>81</v>
      </c>
      <c r="Q73" s="40">
        <f t="shared" si="17"/>
        <v>5200</v>
      </c>
      <c r="R73" s="38">
        <f>K73/H73*100</f>
        <v>69.17105263157895</v>
      </c>
      <c r="S73" s="38">
        <f>M73/H73*100</f>
        <v>68.42105263157895</v>
      </c>
      <c r="T73" s="53"/>
      <c r="U73" s="41">
        <v>3408.6</v>
      </c>
      <c r="V73" s="54">
        <f>M73/U73*100</f>
        <v>152.55530129672005</v>
      </c>
      <c r="W73" s="45"/>
      <c r="X73" s="47">
        <f t="shared" si="7"/>
        <v>5200</v>
      </c>
    </row>
    <row r="74" spans="2:24" ht="14.25">
      <c r="B74" s="57" t="s">
        <v>82</v>
      </c>
      <c r="C74" s="57"/>
      <c r="D74" s="37" t="e">
        <f>SUM(D14+D33+D39+D47+#REF!+D59+D66+#REF!+#REF!)</f>
        <v>#REF!</v>
      </c>
      <c r="E74" s="37" t="e">
        <f>SUM(E14+E33+E39+E47+#REF!+E59+E66+#REF!+#REF!)</f>
        <v>#REF!</v>
      </c>
      <c r="F74" s="38" t="e">
        <f>SUM(F14+F33+F39+F47+#REF!+#REF!+F59+F66+#REF!+#REF!)</f>
        <v>#REF!</v>
      </c>
      <c r="G74" s="38" t="e">
        <f>SUM(G14+G33+G39+G47+#REF!+#REF!+G59+G66+#REF!+#REF!)</f>
        <v>#REF!</v>
      </c>
      <c r="H74" s="38" t="e">
        <f>SUM(H14+H33+H39+H47+#REF!+#REF!+H59+H66+#REF!+#REF!)</f>
        <v>#REF!</v>
      </c>
      <c r="I74" s="38" t="e">
        <f>SUM(I14+I33+I39+I47+#REF!+#REF!+I59+I66+#REF!+#REF!)</f>
        <v>#REF!</v>
      </c>
      <c r="J74" s="38" t="e">
        <f>SUM(J14+J33+J39+J47+#REF!+#REF!+J59+J66+#REF!+#REF!)</f>
        <v>#REF!</v>
      </c>
      <c r="K74" s="38" t="e">
        <f>SUM(K14+K33+K39+K47+#REF!+#REF!+K59+K66+#REF!+#REF!)</f>
        <v>#REF!</v>
      </c>
      <c r="L74" s="38" t="e">
        <f>SUM(L14+L33+L39+L47+#REF!+#REF!+L59+L66+#REF!+#REF!)</f>
        <v>#REF!</v>
      </c>
      <c r="M74" s="38" t="e">
        <f>SUM(M14+M33+M39+M47+#REF!+#REF!+M59+M66+#REF!+#REF!)</f>
        <v>#REF!</v>
      </c>
      <c r="N74" s="38" t="e">
        <f>SUM(N14+N33+N39+N47+#REF!+#REF!+N59+N66+#REF!+#REF!)</f>
        <v>#REF!</v>
      </c>
      <c r="O74" s="38" t="e">
        <f>SUM(O14+O33+O39+O47+#REF!+#REF!+O59+O66+#REF!+#REF!)</f>
        <v>#REF!</v>
      </c>
      <c r="P74" s="57"/>
      <c r="Q74" s="38">
        <f aca="true" t="shared" si="22" ref="Q74:W74">Q14+Q31+Q33+Q39+Q47+Q57+Q59+Q64+Q66</f>
        <v>206681</v>
      </c>
      <c r="R74" s="38">
        <f t="shared" si="22"/>
        <v>1413.5470641776442</v>
      </c>
      <c r="S74" s="38">
        <f t="shared" si="22"/>
        <v>889.8143895570197</v>
      </c>
      <c r="T74" s="38">
        <f t="shared" si="22"/>
        <v>0</v>
      </c>
      <c r="U74" s="38" t="e">
        <f t="shared" si="22"/>
        <v>#VALUE!</v>
      </c>
      <c r="V74" s="38">
        <f t="shared" si="22"/>
        <v>2773.562990623143</v>
      </c>
      <c r="W74" s="38">
        <f t="shared" si="22"/>
        <v>19971.6</v>
      </c>
      <c r="X74" s="47">
        <f t="shared" si="7"/>
        <v>226652.6</v>
      </c>
    </row>
    <row r="75" spans="2:22" ht="13.5" customHeight="1" hidden="1" thickBot="1">
      <c r="B75" s="26" t="s">
        <v>83</v>
      </c>
      <c r="C75" s="27"/>
      <c r="D75" s="28"/>
      <c r="E75" s="28"/>
      <c r="F75" s="29">
        <v>0</v>
      </c>
      <c r="G75" s="30">
        <f>-43123.7-16350</f>
        <v>-59473.7</v>
      </c>
      <c r="H75" s="28"/>
      <c r="I75" s="28"/>
      <c r="J75" s="28"/>
      <c r="K75" s="29">
        <v>0</v>
      </c>
      <c r="L75" s="31">
        <v>0</v>
      </c>
      <c r="M75" s="29">
        <v>63802.8</v>
      </c>
      <c r="N75" s="29">
        <v>0</v>
      </c>
      <c r="O75" s="29">
        <v>0</v>
      </c>
      <c r="P75" s="27"/>
      <c r="Q75" s="32">
        <v>63802.8</v>
      </c>
      <c r="R75" s="48"/>
      <c r="S75" s="49"/>
      <c r="T75" s="50"/>
      <c r="U75" s="51">
        <v>76369.2</v>
      </c>
      <c r="V75" s="52"/>
    </row>
    <row r="76" spans="2:21" s="14" customFormat="1" ht="12.75" customHeight="1" hidden="1" thickBot="1">
      <c r="B76" s="5" t="s">
        <v>84</v>
      </c>
      <c r="C76" s="6"/>
      <c r="D76" s="7"/>
      <c r="E76" s="7"/>
      <c r="F76" s="7"/>
      <c r="G76" s="7"/>
      <c r="H76" s="7"/>
      <c r="I76" s="7"/>
      <c r="J76" s="7"/>
      <c r="K76" s="8"/>
      <c r="L76" s="7"/>
      <c r="M76" s="9">
        <v>1193121.2</v>
      </c>
      <c r="N76" s="10">
        <v>1131115</v>
      </c>
      <c r="O76" s="10">
        <v>113200</v>
      </c>
      <c r="P76" s="6"/>
      <c r="Q76" s="9">
        <f>M76+N76+O76</f>
        <v>2437436.2</v>
      </c>
      <c r="R76" s="8"/>
      <c r="S76" s="11"/>
      <c r="T76" s="12"/>
      <c r="U76" s="13"/>
    </row>
    <row r="77" ht="27" customHeight="1">
      <c r="M77" s="15"/>
    </row>
    <row r="78" spans="2:16" ht="27.75" customHeight="1">
      <c r="B78" s="17"/>
      <c r="C78" s="18"/>
      <c r="D78" s="2"/>
      <c r="E78" s="2"/>
      <c r="F78" s="2"/>
      <c r="K78" s="15"/>
      <c r="M78" s="19"/>
      <c r="O78" s="20"/>
      <c r="P78" s="18"/>
    </row>
    <row r="79" spans="2:16" ht="15" customHeight="1">
      <c r="B79" s="21"/>
      <c r="C79" s="18"/>
      <c r="D79" s="2"/>
      <c r="E79" s="2"/>
      <c r="F79" s="2"/>
      <c r="H79" s="22"/>
      <c r="N79" s="14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5"/>
      <c r="C81" s="18"/>
      <c r="D81" s="2"/>
      <c r="E81" s="2"/>
      <c r="F81" s="2"/>
      <c r="H81" s="22"/>
      <c r="K81" s="15"/>
      <c r="M81" s="15"/>
      <c r="N81" s="14"/>
      <c r="P81" s="18"/>
    </row>
    <row r="82" spans="2:16" ht="15" customHeight="1">
      <c r="B82" s="23"/>
      <c r="C82" s="18"/>
      <c r="D82" s="2"/>
      <c r="E82" s="2"/>
      <c r="F82" s="2"/>
      <c r="H82" s="20"/>
      <c r="P82" s="18"/>
    </row>
    <row r="83" spans="2:16" ht="12.75" customHeight="1">
      <c r="B83" s="24"/>
      <c r="C83" s="18"/>
      <c r="D83" s="2"/>
      <c r="E83" s="2"/>
      <c r="F83" s="2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3:16" ht="12.75">
      <c r="C85" s="18"/>
      <c r="D85" s="2"/>
      <c r="E85" s="2"/>
      <c r="F85" s="2"/>
      <c r="P85" s="18"/>
    </row>
    <row r="86" spans="2:16" ht="15">
      <c r="B86" s="24"/>
      <c r="C86" s="18"/>
      <c r="D86" s="2"/>
      <c r="E86" s="2"/>
      <c r="F86" s="2"/>
      <c r="P86" s="18"/>
    </row>
    <row r="87" spans="2:16" ht="15">
      <c r="B87" s="23"/>
      <c r="C87" s="18"/>
      <c r="D87" s="2"/>
      <c r="E87" s="2"/>
      <c r="F87" s="2"/>
      <c r="P87" s="18"/>
    </row>
    <row r="88" spans="2:16" ht="15">
      <c r="B88" s="24"/>
      <c r="C88" s="18"/>
      <c r="D88" s="2"/>
      <c r="E88" s="2"/>
      <c r="F88" s="2"/>
      <c r="P88" s="18"/>
    </row>
    <row r="89" spans="2:16" ht="15">
      <c r="B89" s="24"/>
      <c r="C89" s="18"/>
      <c r="D89" s="2"/>
      <c r="E89" s="2"/>
      <c r="F89" s="2"/>
      <c r="P89" s="18"/>
    </row>
    <row r="90" spans="2:16" ht="12.75">
      <c r="B90" s="2"/>
      <c r="C90" s="18"/>
      <c r="D90" s="2"/>
      <c r="E90" s="2"/>
      <c r="F90" s="2"/>
      <c r="P90" s="18"/>
    </row>
    <row r="91" spans="2:16" ht="15">
      <c r="B91" s="24"/>
      <c r="C91" s="18"/>
      <c r="D91" s="2"/>
      <c r="E91" s="2"/>
      <c r="F91" s="2"/>
      <c r="P91" s="18"/>
    </row>
    <row r="92" spans="2:16" ht="12.75">
      <c r="B92" s="2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9:U9"/>
    <mergeCell ref="C1:Q1"/>
    <mergeCell ref="C2:Q2"/>
    <mergeCell ref="C3:Q3"/>
    <mergeCell ref="C4:Q4"/>
    <mergeCell ref="C5:Q5"/>
    <mergeCell ref="B8:X8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2017-04-28T07:42:59Z</cp:lastPrinted>
  <dcterms:created xsi:type="dcterms:W3CDTF">2007-10-24T16:54:59Z</dcterms:created>
  <dcterms:modified xsi:type="dcterms:W3CDTF">2017-04-28T07:43:01Z</dcterms:modified>
  <cp:category/>
  <cp:version/>
  <cp:contentType/>
  <cp:contentStatus/>
</cp:coreProperties>
</file>