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96" yWindow="372" windowWidth="15456" windowHeight="7260" tabRatio="850" activeTab="6"/>
  </bookViews>
  <sheets>
    <sheet name="Пр. 1  Источники" sheetId="1" r:id="rId1"/>
    <sheet name="Пр.2. Доходы" sheetId="2" r:id="rId2"/>
    <sheet name="Пр.3 ФП" sheetId="3" r:id="rId3"/>
    <sheet name="Пр.5 Раз.,Подразд" sheetId="4" r:id="rId4"/>
    <sheet name="Пр.6 по прогр.." sheetId="5" r:id="rId5"/>
    <sheet name="Пр.7 Р.П. ЦС. ВР" sheetId="6" r:id="rId6"/>
    <sheet name="Пр.9 Вед." sheetId="7" r:id="rId7"/>
  </sheets>
  <externalReferences>
    <externalReference r:id="rId10"/>
  </externalReferences>
  <definedNames>
    <definedName name="_xlnm._FilterDatabase" localSheetId="5" hidden="1">'Пр.7 Р.П. ЦС. ВР'!$A$10:$E$412</definedName>
    <definedName name="_xlnm._FilterDatabase" localSheetId="6" hidden="1">'Пр.9 Вед.'!$A$10:$F$413</definedName>
    <definedName name="_xlnm.Print_Titles" localSheetId="3">'Пр.5 Раз.,Подразд'!$10:$11</definedName>
  </definedNames>
  <calcPr fullCalcOnLoad="1"/>
</workbook>
</file>

<file path=xl/comments3.xml><?xml version="1.0" encoding="utf-8"?>
<comments xmlns="http://schemas.openxmlformats.org/spreadsheetml/2006/main">
  <authors>
    <author>Елена Кравцова</author>
  </authors>
  <commentList>
    <comment ref="C18" authorId="0">
      <text>
        <r>
          <rPr>
            <b/>
            <sz val="9"/>
            <rFont val="Tahoma"/>
            <family val="0"/>
          </rPr>
          <t>Елена Кравцова:</t>
        </r>
        <r>
          <rPr>
            <sz val="9"/>
            <rFont val="Tahoma"/>
            <family val="0"/>
          </rPr>
          <t xml:space="preserve">
2895,8- ул. Ленинградская
1755,0-ураган</t>
        </r>
      </text>
    </comment>
  </commentList>
</comments>
</file>

<file path=xl/comments6.xml><?xml version="1.0" encoding="utf-8"?>
<comments xmlns="http://schemas.openxmlformats.org/spreadsheetml/2006/main">
  <authors>
    <author>Кравцова</author>
    <author>Елена Кравцова</author>
  </authors>
  <commentList>
    <comment ref="E252" authorId="0">
      <text>
        <r>
          <rPr>
            <b/>
            <sz val="8"/>
            <rFont val="Tahoma"/>
            <family val="2"/>
          </rPr>
          <t>Кравцова:</t>
        </r>
        <r>
          <rPr>
            <sz val="8"/>
            <rFont val="Tahoma"/>
            <family val="2"/>
          </rPr>
          <t xml:space="preserve">
3000,0-освещение
800-обслуживание</t>
        </r>
      </text>
    </comment>
    <comment ref="E149" authorId="1">
      <text>
        <r>
          <rPr>
            <b/>
            <sz val="9"/>
            <rFont val="Tahoma"/>
            <family val="2"/>
          </rPr>
          <t>Елена Кравцова:</t>
        </r>
        <r>
          <rPr>
            <sz val="9"/>
            <rFont val="Tahoma"/>
            <family val="2"/>
          </rPr>
          <t xml:space="preserve">
автостоянка
</t>
        </r>
      </text>
    </comment>
    <comment ref="E277" authorId="1">
      <text>
        <r>
          <rPr>
            <b/>
            <sz val="9"/>
            <rFont val="Tahoma"/>
            <family val="2"/>
          </rPr>
          <t>Елена Кравцова:</t>
        </r>
        <r>
          <rPr>
            <sz val="9"/>
            <rFont val="Tahoma"/>
            <family val="2"/>
          </rPr>
          <t xml:space="preserve">
264,89-сцена софинансирование к Дню ЛО
80,35- софин. Дет.площадка м-н Ю</t>
        </r>
      </text>
    </comment>
  </commentList>
</comments>
</file>

<file path=xl/comments7.xml><?xml version="1.0" encoding="utf-8"?>
<comments xmlns="http://schemas.openxmlformats.org/spreadsheetml/2006/main">
  <authors>
    <author>Елена Кравцова</author>
    <author>Кравцова</author>
  </authors>
  <commentList>
    <comment ref="F150" authorId="0">
      <text>
        <r>
          <rPr>
            <b/>
            <sz val="9"/>
            <rFont val="Tahoma"/>
            <family val="2"/>
          </rPr>
          <t>Елена Кравцова:</t>
        </r>
        <r>
          <rPr>
            <sz val="9"/>
            <rFont val="Tahoma"/>
            <family val="2"/>
          </rPr>
          <t xml:space="preserve">
автостоянка
</t>
        </r>
      </text>
    </comment>
    <comment ref="F253" authorId="1">
      <text>
        <r>
          <rPr>
            <b/>
            <sz val="8"/>
            <rFont val="Tahoma"/>
            <family val="2"/>
          </rPr>
          <t>Кравцова:</t>
        </r>
        <r>
          <rPr>
            <sz val="8"/>
            <rFont val="Tahoma"/>
            <family val="2"/>
          </rPr>
          <t xml:space="preserve">
3000,0-освещение
800-обслуживание</t>
        </r>
      </text>
    </comment>
    <comment ref="F278" authorId="0">
      <text>
        <r>
          <rPr>
            <b/>
            <sz val="9"/>
            <rFont val="Tahoma"/>
            <family val="2"/>
          </rPr>
          <t>Елена Кравцова:</t>
        </r>
        <r>
          <rPr>
            <sz val="9"/>
            <rFont val="Tahoma"/>
            <family val="2"/>
          </rPr>
          <t xml:space="preserve">
264,89-сцена софинансирование к Дню ЛО
80,35- софин. Дет.площадка м-н Ю</t>
        </r>
      </text>
    </comment>
  </commentList>
</comments>
</file>

<file path=xl/sharedStrings.xml><?xml version="1.0" encoding="utf-8"?>
<sst xmlns="http://schemas.openxmlformats.org/spreadsheetml/2006/main" count="3977" uniqueCount="724">
  <si>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</si>
  <si>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</si>
  <si>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</si>
  <si>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</si>
  <si>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</si>
  <si>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</si>
  <si>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</si>
  <si>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</si>
  <si>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</si>
  <si>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</si>
  <si>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</si>
  <si>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</si>
  <si>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</si>
  <si>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</si>
  <si>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 xml:space="preserve"> 1 17 00000 00 0000 000</t>
  </si>
  <si>
    <t>ПРОЧИЕ НЕНАЛОГОВЫЕ ДОХОДЫ</t>
  </si>
  <si>
    <t xml:space="preserve"> 1 17 05050 13 0000 180</t>
  </si>
  <si>
    <t>Прочие неналоговые доходы бюджетов городских поселений</t>
  </si>
  <si>
    <t>2 00 00 000 00 0000 000</t>
  </si>
  <si>
    <t>БЕЗВОЗМЕЗДНЫЕ ПОСТУПЛЕНИЯ</t>
  </si>
  <si>
    <t xml:space="preserve">ВСЕГО ДОХОДОВ </t>
  </si>
  <si>
    <t>(приложение 3)</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</si>
  <si>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</si>
  <si>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</si>
  <si>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</si>
  <si>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2 02 03000 00 0000 151</t>
  </si>
  <si>
    <t>ДОТАЦИИ  бюджетам субъектов Российской Федерации и муниципальных образований</t>
  </si>
  <si>
    <t xml:space="preserve"> 2 02 01001 13 0000 151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</si>
  <si>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</si>
  <si>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</si>
  <si>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сбалансированности бюджетов</t>
  </si>
  <si>
    <t xml:space="preserve"> - дотация из ОФФП</t>
  </si>
  <si>
    <t xml:space="preserve"> - дотация из РФФП</t>
  </si>
  <si>
    <t>СУБСИДИИ бюджетам субъектов Российской Федерации и муниципальных образований</t>
  </si>
  <si>
    <t>2 02 02088 13 0004 151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</si>
  <si>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поступивших от государственной корпорации Фонд содействия реформированию жилищно-коммунального хозяйства</t>
  </si>
  <si>
    <t>2 02 02089 13 0004 151</t>
  </si>
  <si>
    <t>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t>
  </si>
  <si>
    <t xml:space="preserve">2 02 02216 13 0000 151
</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</si>
  <si>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</si>
  <si>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2 02 02051 13 0000 151</t>
  </si>
  <si>
    <t xml:space="preserve">2 02 02008 13 0000 151
</t>
  </si>
  <si>
    <t>2 02 02999 13 0000 151</t>
  </si>
  <si>
    <t>Субсидии на жилье для молодежи в рамках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</si>
  <si>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СУБВЕНЦИИ бюджетам субъектов Российской Федерации и муниципальных образований</t>
  </si>
  <si>
    <t xml:space="preserve"> 2 02 03015 13 0000 151</t>
  </si>
  <si>
    <t>осуществление первичного воинского учета на территориях, где отсутствуют военные комиссариаты</t>
  </si>
  <si>
    <t xml:space="preserve"> 2 02 03024 13 0000 151</t>
  </si>
  <si>
    <t>на выполнение передаваемых полномочий субъектов Российской Федерации, в том числе</t>
  </si>
  <si>
    <t>- в сфере профилактики безнадзорности и правонарушений несовершеннолетних</t>
  </si>
  <si>
    <t>- в сфере административных правоотношений</t>
  </si>
  <si>
    <t xml:space="preserve"> 2 02 04000 00 0000 151</t>
  </si>
  <si>
    <t xml:space="preserve"> ИНЫЕ МЕЖБЮДЖЕТНЫЕ ТРАНСФЕРТЫ</t>
  </si>
  <si>
    <t>2 02 04999 13 0000 151</t>
  </si>
  <si>
    <t>Прочие межбюджетные трансферты</t>
  </si>
  <si>
    <t>2 02 02089 13 0002 151</t>
  </si>
  <si>
    <t>2 02 04012 13 0000 151</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</si>
  <si>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в рамках подпрограммы "Создание условий для эффективного выполнения органами местного самоуправления своих полномочий на 2014 - 2016 годы" государственной программы Ленинградской области "Устойчивое общественное развитие в Ленинградской области"</t>
  </si>
  <si>
    <t>10 1 7088</t>
  </si>
  <si>
    <t xml:space="preserve"> - осуществление первичного воинского учета на территориях, где отсутствуют военные комиссариаты</t>
  </si>
  <si>
    <t>1 05 03010 01 1000 110</t>
  </si>
  <si>
    <t>1 06 01030 13 0000 110</t>
  </si>
  <si>
    <t xml:space="preserve"> 1 09 00000 00 0000 000</t>
  </si>
  <si>
    <t>1 09 04000 00 0000 110</t>
  </si>
  <si>
    <t xml:space="preserve">1 09 04053 13 0000 110
</t>
  </si>
  <si>
    <t xml:space="preserve">Земельный налог (по обязательствам, возникшим до 1 января 2006 года), мобилизуемый на территориях городских поселений
</t>
  </si>
  <si>
    <t xml:space="preserve">Налоги на имущество
</t>
  </si>
  <si>
    <t xml:space="preserve">ЗАДОЛЖЕННОСТЬ И ПЕРЕРАСЧЕТЫ ПО ОТМЕНЕННЫМ НАЛОГАМ, СБОРАМ И ИНЫМ ОБЯЗАТЕЛЬНЫМ ПЛАТЕЖАМ
</t>
  </si>
  <si>
    <t>03 1 7013</t>
  </si>
  <si>
    <t>Ремонт дворовых территорий многоквартирных домов</t>
  </si>
  <si>
    <t xml:space="preserve"> -  ремонт теплотрассы  от ТК д.1 по ул. Ленинградская до ТК д. 24 мкр. "В"  и участка теплотрассы (переход под дорогой) по ул. Суворова</t>
  </si>
  <si>
    <t>Субсидии на обеспечение выплат стимулирующего характера работникам муниципальных учреждений культуры</t>
  </si>
  <si>
    <t>68 9 7212</t>
  </si>
  <si>
    <t>01 2 7026</t>
  </si>
  <si>
    <t xml:space="preserve"> - подготовка и проведение мероприятий, посвященных Дню образования ЛО</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</si>
  <si>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</si>
  <si>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</si>
  <si>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Подпрограмма "Ремонт жилых помещений, находящихсяв собственности  МО Новоладожское городское поселение в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</si>
  <si>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</si>
  <si>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</si>
  <si>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"Энергосбережение и повышение энергетической эффективности на территории МО Новоладожское городское поселение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</si>
  <si>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</si>
  <si>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</si>
  <si>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 xml:space="preserve"> - промывка ливневой канализации пр. Карла Маркса, ул. Максима горького, от м-на "В" д.15 до ул. Суворова, от ВОС до берега реки Волхов, м-н "В" д.25- д.16- д.26, промывка фекальной канализации м-он "В" д.20- д.16 -д.26- д.8</t>
  </si>
  <si>
    <t>67 0 00 00000</t>
  </si>
  <si>
    <t>67 3 00 00000</t>
  </si>
  <si>
    <t>67 3 01 00150</t>
  </si>
  <si>
    <t>67 2 01 00000</t>
  </si>
  <si>
    <t>67 2 00 00000</t>
  </si>
  <si>
    <t>67 2 01 00140</t>
  </si>
  <si>
    <t>67 3 01 00000</t>
  </si>
  <si>
    <t>67 3 01 00140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</si>
  <si>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</si>
  <si>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</si>
  <si>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</si>
  <si>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</si>
  <si>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</si>
  <si>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</si>
  <si>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</si>
  <si>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</si>
  <si>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</si>
  <si>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</si>
  <si>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</si>
  <si>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</si>
  <si>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</si>
  <si>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</si>
  <si>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</si>
  <si>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</si>
  <si>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</si>
  <si>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</si>
  <si>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</si>
  <si>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</si>
  <si>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</si>
  <si>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</si>
  <si>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</si>
  <si>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</si>
  <si>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</si>
  <si>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</si>
  <si>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</si>
  <si>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</si>
  <si>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</si>
  <si>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</si>
  <si>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</si>
  <si>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</si>
  <si>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</si>
  <si>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</si>
  <si>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</si>
  <si>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</si>
  <si>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</si>
  <si>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</si>
  <si>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</si>
  <si>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</si>
  <si>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</si>
  <si>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</si>
  <si>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</si>
  <si>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</si>
  <si>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</si>
  <si>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</si>
  <si>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</si>
  <si>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</si>
  <si>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</si>
  <si>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</si>
  <si>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</si>
  <si>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</si>
  <si>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</si>
  <si>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</si>
  <si>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</si>
  <si>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</si>
  <si>
    <t>68 9 01 06010</t>
  </si>
  <si>
    <t>Основное мероприятие "Переселение граждан из аварийного жилищного фонда"</t>
  </si>
  <si>
    <t>04 1 01 00000</t>
  </si>
  <si>
    <t>04 1 01 10210</t>
  </si>
  <si>
    <t>04 1 00 00000</t>
  </si>
  <si>
    <t>01 1 01 10240</t>
  </si>
  <si>
    <t>Мероприятия по ремонту жилых помещений, находящихсяв собственности МО Новоладожское городское поселение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</si>
  <si>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"Ремонт жилых помещений, находящихсяв собственности"</t>
  </si>
  <si>
    <t>01 1 01 00000</t>
  </si>
  <si>
    <t>01 1 00 00000</t>
  </si>
  <si>
    <t>Капитальный ремонт многоквартирных домов городского поселения  в рамках  непрограммных расходов органов местного самоуправления</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</si>
  <si>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</si>
  <si>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</si>
  <si>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</si>
  <si>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</si>
  <si>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</si>
  <si>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</si>
  <si>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</si>
  <si>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</si>
  <si>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</si>
  <si>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</si>
  <si>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</si>
  <si>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</si>
  <si>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</si>
  <si>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</si>
  <si>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</si>
  <si>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</si>
  <si>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</si>
  <si>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</si>
  <si>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</si>
  <si>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</si>
  <si>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</si>
  <si>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</si>
  <si>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</si>
  <si>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</si>
  <si>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</si>
  <si>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</si>
  <si>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</si>
  <si>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</si>
  <si>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</si>
  <si>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</si>
  <si>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</si>
  <si>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</si>
  <si>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</si>
  <si>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</si>
  <si>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</si>
  <si>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</si>
  <si>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Предоставление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</si>
  <si>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Реализация мероприятий по обеспечению перевода жилого фонда на природный газ рамках подпрограммы "Газификация жилищного фонда, расположенного на территории МО Новоладожское городское поселение на 2016год"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2016 -2017 года"</t>
  </si>
  <si>
    <t>04 3 00 00000</t>
  </si>
  <si>
    <t>04 3 01 00000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</si>
  <si>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</si>
  <si>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</si>
  <si>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и видам расходов классификации расходов бюджета на 2016 год</t>
  </si>
  <si>
    <t>Источники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2016 год</t>
  </si>
  <si>
    <t>Безвозмездные поступления бюджета муниципального образования Новоладожское городское поселение Волховского муниципального района Ленинградской                                                                                                               на  2016 год</t>
  </si>
  <si>
    <t xml:space="preserve">Распределение бюджетных ассигнований по разделам подразделам на 2016 год
</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</si>
  <si>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</si>
  <si>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</si>
  <si>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</si>
  <si>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</si>
  <si>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</si>
  <si>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</si>
  <si>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</si>
  <si>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</si>
  <si>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</si>
  <si>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</si>
  <si>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</si>
  <si>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 xml:space="preserve">Мероприятия в области ритуальных услуг  в рамках непрограммных расходов органов местного самоуправления </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</si>
  <si>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видам расходов классификации расходов бюджетов, а также по разделам и подразделам классификации расходов бюджетов на 2016 год</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</si>
  <si>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</si>
  <si>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</si>
  <si>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Прогнозируемые   поступления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</si>
  <si>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04 1 01 09502</t>
  </si>
  <si>
    <t>04 1 01 09602</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</si>
  <si>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t>
  </si>
  <si>
    <t>1 06 06043 13 0000 110</t>
  </si>
  <si>
    <t>1 06 06033 13 0000 110</t>
  </si>
  <si>
    <t>12 0 00 00000</t>
  </si>
  <si>
    <t>12 1 00 00000</t>
  </si>
  <si>
    <t>Муниципальная программа "Общество и власть на 2016 год"</t>
  </si>
  <si>
    <t>Подпрограмма "Развитие информационого пространства в МО Новоладожское городское поселение на 2016 год"</t>
  </si>
  <si>
    <t>Основное мероприятие "Повышение информационной открытости органов местного самоуправления МО Новоладожское городское поселение "</t>
  </si>
  <si>
    <t>12 1 01 00000</t>
  </si>
  <si>
    <t>12 1 01 10480</t>
  </si>
  <si>
    <t xml:space="preserve"> - Организация и проведение мероприятий в сфере культуры</t>
  </si>
  <si>
    <t xml:space="preserve"> -  Мероприятия по развитию местного традиционного народного художественного творчества</t>
  </si>
  <si>
    <t>04 1 01 S9602</t>
  </si>
  <si>
    <t>02 1 01 10300</t>
  </si>
  <si>
    <t>06 2 01 74370</t>
  </si>
  <si>
    <t>06 2 01 S4370</t>
  </si>
  <si>
    <t>06 3 01 60140</t>
  </si>
  <si>
    <t xml:space="preserve"> Муниципальная программа "Благоустройство территорий г.Новая Ладога - административного центра муниципального образования Новоладожское  городское поселение Волховского муниципального района Ленинградской области на 2016 год» "</t>
  </si>
  <si>
    <t>Подпрограмма "Благоустройство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</si>
  <si>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11 1 00 00000</t>
  </si>
  <si>
    <t>11 1 01 00000</t>
  </si>
  <si>
    <t>Основное мероприятие "Благоустройство сквера"</t>
  </si>
  <si>
    <t>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</si>
  <si>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Организация и проведение мероприятий в сфере культуры</t>
  </si>
  <si>
    <t>Развитие местного традиционного народного художественного творчества</t>
  </si>
  <si>
    <t>11 0 00 00000</t>
  </si>
  <si>
    <t>04 2 01  S0030</t>
  </si>
  <si>
    <t>10 0 00 00000</t>
  </si>
  <si>
    <t>10 1 00 00000</t>
  </si>
  <si>
    <t>10 1 01 00000</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</si>
  <si>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</si>
  <si>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</si>
  <si>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Приобретение и установка системы усиления сотовой связи </t>
  </si>
  <si>
    <t>Основное мероприятие "Мероприятия, направленные на развитие части территории МО Новоладожское городское поселение "</t>
  </si>
  <si>
    <t>11 1 01 S4390</t>
  </si>
  <si>
    <t>04 3 01 S0740</t>
  </si>
  <si>
    <t>10 1 01 S0880</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</si>
  <si>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</si>
  <si>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10 1 01 70880</t>
  </si>
  <si>
    <t>11 1 01 74390</t>
  </si>
  <si>
    <t>04 3 01 70740</t>
  </si>
  <si>
    <t>06 1 01 72020</t>
  </si>
  <si>
    <t>02 1 01 72020</t>
  </si>
  <si>
    <t>Субсидии бюджетам поселений на реализацию областного закона от12 мая 2015 года № 42-оз "О содействии развитию иных форм местного самоуправления на части территорий муниципальных образований Ленинградской области, являющихся административными центрами поселений"</t>
  </si>
  <si>
    <t xml:space="preserve"> 2 02 01000 00 0000 151</t>
  </si>
  <si>
    <t xml:space="preserve">2 02 01003 13 0000 151
</t>
  </si>
  <si>
    <t xml:space="preserve">Дотации бюджетам городских поселений на поддержку мер по обеспечению сбалансированности бюджетов
</t>
  </si>
  <si>
    <t>04 2 0150200</t>
  </si>
  <si>
    <t>Субсидии гражданам на приобретение жилья(ОБ)</t>
  </si>
  <si>
    <t>04 2 01R0200</t>
  </si>
  <si>
    <t>04 2 01S0200</t>
  </si>
  <si>
    <t>02 1 01 72030</t>
  </si>
  <si>
    <t>Трудоустройство несовершеннолетнего населения</t>
  </si>
  <si>
    <t xml:space="preserve">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2016-2017гг." </t>
  </si>
  <si>
    <t>03 1 01 10140</t>
  </si>
  <si>
    <t>Ремонт асфальтобетонного покрытия дороги ул. Ленинградская</t>
  </si>
  <si>
    <t>02 1 01 10320</t>
  </si>
  <si>
    <t>Оказания поддержки гражданам, нуждающихся в улучшении жилищных условий на основании принципов ипотечного кредитования</t>
  </si>
  <si>
    <t xml:space="preserve">Развитие общественной инфраструктуры по выплнение наказов избирателей </t>
  </si>
  <si>
    <t>04 2 01 50200</t>
  </si>
  <si>
    <t>04 2 01 R0200</t>
  </si>
  <si>
    <t>Реализация подпрограммы "ОЖМС" ФЦП "Жилище" на 2015-2020 годы за счет средств областного бюджета</t>
  </si>
  <si>
    <t>04 2 01 S0200</t>
  </si>
  <si>
    <t xml:space="preserve"> - развитие общественной инфраструктуры по выплнение наказов избирателей </t>
  </si>
  <si>
    <t>Сумма                    (тыс. руб.)</t>
  </si>
  <si>
    <t>Субсидии  на мероприятия, направленные безаварийную работу объектов водоснабжения и водотведения</t>
  </si>
  <si>
    <t>Реализация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</si>
  <si>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Субсидии гражданам на приобретение жилья(МБ)</t>
  </si>
  <si>
    <t>04 2 01S0750</t>
  </si>
  <si>
    <t>04 2 0170750</t>
  </si>
  <si>
    <t>06 1 01 70360</t>
  </si>
  <si>
    <t>Выплаты стимулирующего характера работникам учреждений культуры</t>
  </si>
  <si>
    <t>06 2 01 70360</t>
  </si>
  <si>
    <t>04 2 01 S0030</t>
  </si>
  <si>
    <t>01 2 01 10250</t>
  </si>
  <si>
    <t>01 2 00 00000</t>
  </si>
  <si>
    <t>11 1 01 10290</t>
  </si>
  <si>
    <t xml:space="preserve">Ремонт асфальтобетонного покрытия тротуаров </t>
  </si>
  <si>
    <t>03 1 01  10360</t>
  </si>
  <si>
    <t>02 1 01 10290</t>
  </si>
  <si>
    <t xml:space="preserve">Предоставление муниципальным бюджетным учреждениям субсидий  </t>
  </si>
  <si>
    <t xml:space="preserve">Вырубка аварийных и сухостойных деревьев, покос травы  </t>
  </si>
  <si>
    <t>Прочие мероприятия по благоустройству</t>
  </si>
  <si>
    <t xml:space="preserve">Предоставление муниципальным бюджетным учреждениям субсидий </t>
  </si>
  <si>
    <t>Ремонт тепловой сети</t>
  </si>
  <si>
    <t>01 3 01 S0160</t>
  </si>
  <si>
    <t>01 3 01 70160</t>
  </si>
  <si>
    <t>Cубсидии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</si>
  <si>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Субсидии на реализацию подпрограммы "ОЖМС" ФЦП "Жилище" на 2015-2020 годы за счет средств федерального бюджета</t>
  </si>
  <si>
    <t>Субсидии на реализацию подпрограммы "ОЖМС" ФЦП "Жилище" на 2015-2020 годы за счет средств областного бюджета</t>
  </si>
  <si>
    <t>Ведомственная структура расходов МО Новоладожского городского поселения  на 2016 годдеятельности) и видам расходов классификации расходов бюджета на 2016 год</t>
  </si>
  <si>
    <t>Субсидии гражданам на приобретение жилья</t>
  </si>
  <si>
    <t xml:space="preserve"> - проведение неотложных ремонтных работ по ликвидации аварийной ситуации в здании МБУК "Новоладожский ГДК"</t>
  </si>
  <si>
    <t>01 01 2 70260</t>
  </si>
  <si>
    <t>68 9 01 70550</t>
  </si>
  <si>
    <t>68 9 01 S0550</t>
  </si>
  <si>
    <t>01 2 01 S0260</t>
  </si>
  <si>
    <t>Проведение неотложных ремонтных работ по ликвидации аварийной ситуации в здании МБУК "Новоладожский ГДК"</t>
  </si>
  <si>
    <t>68 9 01 72120</t>
  </si>
  <si>
    <t>Основное мероприятие "Ремонт кровли здания МБУК "Новоладожский ГДК"</t>
  </si>
  <si>
    <t xml:space="preserve"> - ликвидация последствий ураганного ветра</t>
  </si>
  <si>
    <t>Ремонт кровли ж/д 9 пер. Кузнечный (устранение последствий урагана)</t>
  </si>
  <si>
    <t>Основное мероприятие "Ликвидация последствий ураганного ветра""</t>
  </si>
  <si>
    <t>68 9 01 60660</t>
  </si>
  <si>
    <t>Ликвидация последсьвий урагана</t>
  </si>
  <si>
    <t>Выпиловка, валка и обрезка аварийных деревьев в результате пожара</t>
  </si>
  <si>
    <t>68 9 01 70010</t>
  </si>
  <si>
    <t>Реализация мероприятий по повышению надежности и энергетической эффективности в системах теплоснабжения</t>
  </si>
  <si>
    <t>Подпрограмма "Ремонт жилых помещений, находящихсяв собственности  МО Новоладожское городское поселение в 2016-2017гг"</t>
  </si>
  <si>
    <t xml:space="preserve">Ремонт многоквартирных домов городского поселения </t>
  </si>
  <si>
    <t xml:space="preserve">Подпрограмма "Энергосбережение и повышение энергетической эффективности на территории МО Новоладожское городское поселение на 2016-2017гг." </t>
  </si>
  <si>
    <t xml:space="preserve">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t>
  </si>
  <si>
    <t>Расходы на обеспечение деятельности муниципальных казенных учреждений в рамках подпрограммы "Организация библиотечного обслуживания населения Новоладожского городского поселения"</t>
  </si>
  <si>
    <t xml:space="preserve">Реализация мероприятий по обеспечению перевода жилого фонда на природный газ </t>
  </si>
  <si>
    <t>Мероприятия, направленные на безаварийную работу объектов водоснабжения и водоотведения</t>
  </si>
  <si>
    <t>Подпрограмма "Развитие малого и среднего предпринимательства"</t>
  </si>
  <si>
    <t>Организация и проведение праздничных мероприятий</t>
  </si>
  <si>
    <t>Предоставление муниципальным бюджетным учреждениям субсидий</t>
  </si>
  <si>
    <t xml:space="preserve">Расходы на обеспечение деятельности муниципальных казенных учреждений </t>
  </si>
  <si>
    <t xml:space="preserve">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</si>
  <si>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</si>
  <si>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</si>
  <si>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(средства местного бюджета)</t>
  </si>
  <si>
    <t>Предоставление бюджетных инвестиций в объекты капитального строительства  собственности муниципальных образований  ородское поселение Волховского муниципального района"</t>
  </si>
  <si>
    <t>Субсидии на приобретение коммунальной спецтехники и оборудования в лизинг (сублизинг)</t>
  </si>
  <si>
    <t>02 1 01 S2020</t>
  </si>
  <si>
    <t>1 14  06313 13 0000 430</t>
  </si>
  <si>
    <t>Плата за увеличение площади земельных участков, находящихся в частной собствености, в результатеперераспределения таких участков и земель (или) земельных участков, государственная собственность на кторые не разграничена в границах городских поселений</t>
  </si>
  <si>
    <t xml:space="preserve">Субсидии бюджетам поселений на оплату за технологическое присоединение и выполнение работ по наружным сетям электро-, тепло-, водо-, газоснабжению, водоотведению и работ по благоустройству многоквартирных жилых домов, строительство которых осуществляется в рамках реализации этапа 2016 года  региональной адресной программы «Переселение граждан из аварийного жилищного фонда на территории Ленинградской области в 2013 – 2017 годах».  </t>
  </si>
  <si>
    <t xml:space="preserve"> Субсидии бюджетам поселений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2013 - 2017 годах»</t>
  </si>
  <si>
    <t>04 1 01 74520</t>
  </si>
  <si>
    <t>Обеспечение мероприятий по оплате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2013 - 2017 годах»</t>
  </si>
  <si>
    <t>04 1 01 S4520</t>
  </si>
  <si>
    <t>Обеспечение мероприятий по оплате за технологическое присоединение и выполнение работ по наружным сетям электро-, тепло-, водо-, газоснабжению, водоотведению и работ по благоустройству многоквартирных жилых домов, строительство которых осуществляется в рамках реализации этапа 2016 года  региональной адресной программы «Переселение граждан из аварийного жилищного фонда на территории Ленинградской области в 2013 – 2017 годах»</t>
  </si>
  <si>
    <t>04 1 01 74530</t>
  </si>
  <si>
    <t>04 1 01 S4530</t>
  </si>
  <si>
    <t>01 2 01 00000</t>
  </si>
  <si>
    <t>от 28 декабря 2016 года № 62</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</si>
  <si>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</si>
  <si>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</si>
  <si>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</si>
  <si>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</si>
  <si>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</si>
  <si>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</si>
  <si>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</si>
  <si>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</si>
  <si>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</si>
  <si>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</si>
  <si>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</si>
  <si>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</si>
  <si>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</si>
  <si>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</si>
  <si>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</si>
  <si>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</si>
  <si>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</si>
  <si>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</si>
  <si>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</si>
  <si>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</si>
  <si>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</si>
  <si>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</si>
  <si>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</si>
  <si>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</si>
  <si>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</si>
  <si>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</si>
  <si>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</si>
  <si>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</si>
  <si>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</si>
  <si>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</si>
  <si>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</si>
  <si>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</si>
  <si>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</si>
  <si>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</si>
  <si>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</si>
  <si>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</si>
  <si>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</si>
  <si>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</si>
  <si>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</si>
  <si>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</si>
  <si>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</si>
  <si>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</si>
  <si>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</si>
  <si>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</si>
  <si>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</si>
  <si>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</si>
  <si>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</si>
  <si>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</si>
  <si>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</si>
  <si>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</si>
  <si>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</si>
  <si>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</si>
  <si>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</si>
  <si>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</si>
  <si>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</si>
  <si>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</si>
  <si>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</si>
  <si>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</si>
  <si>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</si>
  <si>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</si>
  <si>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</si>
  <si>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</si>
  <si>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</si>
  <si>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</si>
  <si>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</si>
  <si>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</si>
  <si>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</si>
  <si>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</si>
  <si>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</si>
  <si>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</si>
  <si>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</si>
  <si>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</si>
  <si>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</si>
  <si>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</si>
  <si>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</si>
  <si>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</si>
  <si>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</si>
  <si>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</si>
  <si>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</si>
  <si>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</si>
  <si>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</si>
  <si>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</si>
  <si>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</si>
  <si>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</si>
  <si>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</si>
  <si>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</si>
  <si>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</si>
  <si>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</si>
  <si>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 xml:space="preserve">Ежегодный членский взнос в совет муниципальных образований в рамках непрограммных расходов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</si>
  <si>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</si>
  <si>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</si>
  <si>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</si>
  <si>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t>
  </si>
  <si>
    <t xml:space="preserve">Содержание имущества казны  в рамках непрограммных расходов органов местного самоуправления </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</si>
  <si>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</si>
  <si>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</si>
  <si>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</si>
  <si>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</si>
  <si>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</si>
  <si>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</si>
  <si>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</si>
  <si>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</si>
  <si>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</si>
  <si>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</si>
  <si>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</si>
  <si>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</si>
  <si>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</si>
  <si>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</si>
  <si>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</si>
  <si>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</si>
  <si>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</si>
  <si>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</si>
  <si>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</si>
  <si>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Предоставление муниципальным бюджетным учреждениям субсидий в рамках подпрограммы "Организация досуга и обеспечения жителей Новоладожского городского поселения услугами организаций культуры" 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</si>
  <si>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</si>
  <si>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</si>
  <si>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Организация и проведение праздничных мероприятий в рамках подпрограммы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</si>
  <si>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</si>
  <si>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</si>
  <si>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</si>
  <si>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</si>
  <si>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</si>
  <si>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</si>
  <si>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</si>
  <si>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</si>
  <si>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</si>
  <si>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Резервный фонд администрации МО Новоладожского городского поселения в рамках непрограммных расходов органов местного самоуправления</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</si>
  <si>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</si>
  <si>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</si>
  <si>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</si>
  <si>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в рамках подпрограммы "Предупреждение и ликвидация последствий чрезвычайных ситуаций в границах Новоладожского городского поселения " муниципальной программы "Безопасность Новоладожского городского поселения"</t>
  </si>
  <si>
    <t>Обеспечение мер пожарной безопасности в рамках подпрограммы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</si>
  <si>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</si>
  <si>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</si>
  <si>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</si>
  <si>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</si>
  <si>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</si>
  <si>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</si>
  <si>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</si>
  <si>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</si>
  <si>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</si>
  <si>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</si>
  <si>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</si>
  <si>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</si>
  <si>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</si>
  <si>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</si>
  <si>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</si>
  <si>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</si>
  <si>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Мероприятия по обеспечению сноса  расселяемых аварийных домов в рамках  непрограммных расходов органов местного самоуправления</t>
  </si>
  <si>
    <t>Мероприятия в области коммунального хозяйства в рамках  непрограммных расходов органов местного самоуправления</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</si>
  <si>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</si>
  <si>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01 3 1026</t>
  </si>
  <si>
    <t xml:space="preserve">Уличное освещение в рамках  непрограммных расходов органов местного самоуправления </t>
  </si>
  <si>
    <t xml:space="preserve">Осуществление  прочих мероприятий по благоустройству  в рамках непрограммных расходов органов местного самоуправления </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</si>
  <si>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</si>
  <si>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</si>
  <si>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</si>
  <si>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</si>
  <si>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</si>
  <si>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</si>
  <si>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</si>
  <si>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</si>
  <si>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</si>
  <si>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</si>
  <si>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</si>
  <si>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</si>
  <si>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</si>
  <si>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</si>
  <si>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</si>
  <si>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</si>
  <si>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</si>
  <si>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</si>
  <si>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</si>
  <si>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</si>
  <si>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</si>
  <si>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</si>
  <si>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Установка  предупреждающих дорожных знаков, «Лежачих полицейских», ограждений, устройство дорожной разметки и освещения пешеходных переходов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</si>
  <si>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</si>
  <si>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местного бюджета)</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</si>
  <si>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</si>
  <si>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</si>
  <si>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</si>
  <si>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</si>
  <si>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</si>
  <si>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</si>
  <si>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</si>
  <si>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</si>
  <si>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</si>
  <si>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</si>
  <si>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</si>
  <si>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04 3 0000</t>
  </si>
  <si>
    <t>04 3 1021</t>
  </si>
  <si>
    <t>03 1 7014</t>
  </si>
  <si>
    <t>Ремонт автомобильных дорог общего пользования местного значения , в том числе в населенных пунктах</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</si>
  <si>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</si>
  <si>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</si>
  <si>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</si>
  <si>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Реализация подпрограммы "ОЖМС" ФЦП "Жилище" на 2011-2015 годы за счет средств федерального бюджета</t>
  </si>
  <si>
    <t>04 2 7075</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</si>
  <si>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</si>
  <si>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</si>
  <si>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</si>
  <si>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</si>
  <si>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</si>
  <si>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</si>
  <si>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</si>
  <si>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</si>
  <si>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</si>
  <si>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</si>
  <si>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Приобретение коммунальной техники в рамках непрограмных расходов органов местного самоуправления</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</si>
  <si>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</si>
  <si>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</si>
  <si>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Проведение мероприятий, направленных на  профилактику терроризма и экстремизма в  рамках подпрограммы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</si>
  <si>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</si>
  <si>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</si>
  <si>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</si>
  <si>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Мероприятия по обеспечению сноса  расселяемых аварийных домов, сараев в рамках  непрограммных расходов органов местного самоуправления</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</si>
  <si>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</si>
  <si>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</si>
  <si>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</si>
  <si>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</si>
  <si>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</si>
  <si>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</si>
  <si>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</si>
  <si>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</si>
  <si>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</si>
  <si>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</si>
  <si>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</si>
  <si>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</si>
  <si>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</si>
  <si>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</si>
  <si>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</si>
  <si>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</si>
  <si>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</si>
  <si>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</si>
  <si>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</si>
  <si>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</si>
  <si>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</si>
  <si>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(приложение 9) </t>
  </si>
  <si>
    <t xml:space="preserve">Субсидии юридическим лицам (кроме некоммерческих организаций), индивидуальным предпринимателям, физическим лицам
</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</si>
  <si>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</si>
  <si>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</si>
  <si>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</si>
  <si>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</si>
  <si>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</si>
  <si>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</si>
  <si>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</si>
  <si>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</si>
  <si>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</si>
  <si>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</si>
  <si>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</si>
  <si>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</si>
  <si>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</si>
  <si>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</si>
  <si>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</si>
  <si>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</si>
  <si>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</si>
  <si>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</si>
  <si>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</si>
  <si>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</si>
  <si>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</si>
  <si>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</si>
  <si>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</si>
  <si>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</si>
  <si>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</si>
  <si>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(приложение 1)</t>
  </si>
  <si>
    <t>код бюджетной</t>
  </si>
  <si>
    <t>НАИМЕНОВАНИЕ</t>
  </si>
  <si>
    <t>сумма</t>
  </si>
  <si>
    <t>классификации</t>
  </si>
  <si>
    <t>(тыс.руб.)</t>
  </si>
  <si>
    <t>000 01 02 00 00 00 0000 710</t>
  </si>
  <si>
    <t>Кредиты кредитных организаций в валюте Российской Федерации</t>
  </si>
  <si>
    <t>000 01 02 00 0000 0000 710</t>
  </si>
  <si>
    <t>Получение кредитов от кредитных организаций бюджетами поселений в валюте Российскй Федерации</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</si>
  <si>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</si>
  <si>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</si>
  <si>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</si>
  <si>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</si>
  <si>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</si>
  <si>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</si>
  <si>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</si>
  <si>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</si>
  <si>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</si>
  <si>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</si>
  <si>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</si>
  <si>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</si>
  <si>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</si>
  <si>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</si>
  <si>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</si>
  <si>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бюджетов поселений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</si>
  <si>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</si>
  <si>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</si>
  <si>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</si>
  <si>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</si>
  <si>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</si>
  <si>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  </t>
  </si>
  <si>
    <t>(приложение 2)</t>
  </si>
  <si>
    <t>ИСТОЧНИК ДОХОДОВ</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</si>
  <si>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</si>
  <si>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</si>
  <si>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</si>
  <si>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</si>
  <si>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</si>
  <si>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</si>
  <si>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</si>
  <si>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</si>
  <si>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</si>
  <si>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1 01 02020 01 1000 110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</si>
  <si>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</si>
  <si>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</si>
  <si>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</si>
  <si>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</si>
  <si>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</si>
  <si>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</si>
  <si>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</si>
  <si>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</si>
  <si>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</si>
  <si>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</si>
  <si>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</si>
  <si>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</si>
  <si>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</si>
  <si>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</si>
  <si>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</si>
  <si>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</si>
  <si>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</si>
  <si>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1 05 03000 01 0000 110</t>
  </si>
  <si>
    <t>Единый сельскохозяйственный налог</t>
  </si>
  <si>
    <t xml:space="preserve"> 1 06 00000 00 0000 000</t>
  </si>
  <si>
    <t>НАЛОГИ НА ИМУЩЕСТВО</t>
  </si>
  <si>
    <t>1 06 01000 00 0000 110</t>
  </si>
  <si>
    <t>Налог на имущество физических лиц</t>
  </si>
  <si>
    <t>Налог на имущество физических лиц, взимаемый по ставке, применяемой к объекту налогообложения, расположенному в границах поселения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</si>
  <si>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</si>
  <si>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</si>
  <si>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</si>
  <si>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</si>
  <si>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</si>
  <si>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</si>
  <si>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</si>
  <si>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</si>
  <si>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 xml:space="preserve">Земельный налог, взимаемый по ставке, установленной подпунктом 1 пункта 1 статьи 394 Налогового кодекса РФ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</si>
  <si>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РФ и применяемой к объекту налогообложения, расположенному в границах поселения</t>
  </si>
  <si>
    <t xml:space="preserve"> 1 11 00000 00 0000 000</t>
  </si>
  <si>
    <t>ДОХОДЫ ОТ ИСПОЛЬЗОВАНИЯ ИМУЩЕСТВА, НАХОДЯЩЕГОСЯ В ГОСУДАРСТВЕННОЙ И МУНИЦИПАЛЬНОЙ СОБСТВЕННОСТИ</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</si>
  <si>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</si>
  <si>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</si>
  <si>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</si>
  <si>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</si>
  <si>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</si>
  <si>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</si>
  <si>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</si>
  <si>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</si>
  <si>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1 13 00000 00 0000 000</t>
  </si>
  <si>
    <t xml:space="preserve">ДОХОДЫ ОТ ОКАЗАНИЯ ПЛАТНЫХ УСЛУГ (РАБОТ) И КОМПЕНСАЦИИ ЗАТРАТ ГОСУДАРСТВА
</t>
  </si>
  <si>
    <t>1 13 02995 13 0000 130</t>
  </si>
  <si>
    <t>Прочие доходы от компенсации затрат бюджетов городских поселений</t>
  </si>
  <si>
    <t xml:space="preserve"> 1 14 00000 00 0000 000</t>
  </si>
  <si>
    <t>ДОХОДЫ ОТ ПРОДАЖИ МАТЕРИАЛЬНЫХ И НЕМАТЕРИАЛЬНЫХ АКТИВОВ</t>
  </si>
  <si>
    <t>114 02053 13 0000 410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</si>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</sst>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_-* #,##0.0000000_р_._-;\-* #,##0.0000000_р_._-;_-* &quot;-&quot;??_р_._-;_-@_-"/>
    <numFmt numFmtId="193" formatCode="_-* #,##0.00000000_р_._-;\-* #,##0.00000000_р_._-;_-* &quot;-&quot;??_р_._-;_-@_-"/>
    <numFmt numFmtId="194" formatCode="_-* #,##0.00000_р_._-;\-* #,##0.00000_р_._-;_-* &quot;-&quot;?????_р_._-;_-@_-"/>
    <numFmt numFmtId="195" formatCode="_-* #,##0.0000000_р_._-;\-* #,##0.0000000_р_._-;_-* &quot;-&quot;???????_р_._-;_-@_-"/>
    <numFmt numFmtId="196" formatCode="_-* #,##0.000000000_р_._-;\-* #,##0.000000000_р_._-;_-* &quot;-&quot;??_р_._-;_-@_-"/>
    <numFmt numFmtId="197" formatCode="_-* #,##0.0000000000_р_._-;\-* #,##0.0000000000_р_._-;_-* &quot;-&quot;??_р_._-;_-@_-"/>
    <numFmt numFmtId="198" formatCode="_-* #,##0.00000000000_р_._-;\-* #,##0.00000000000_р_._-;_-* &quot;-&quot;??_р_._-;_-@_-"/>
    <numFmt numFmtId="199" formatCode="_-* #,##0.0000_р_._-;\-* #,##0.0000_р_._-;_-* &quot;-&quot;????_р_._-;_-@_-"/>
    <numFmt numFmtId="200" formatCode="_-* #,##0.0000000000_р_._-;\-* #,##0.0000000000_р_._-;_-* &quot;-&quot;??????????_р_._-;_-@_-"/>
    <numFmt numFmtId="201" formatCode="#,##0.000"/>
    <numFmt numFmtId="202" formatCode="#,##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_-* #,##0_р_._-;\-* #,##0_р_._-;_-* &quot;-&quot;??_р_._-;_-@_-"/>
    <numFmt numFmtId="210" formatCode="_-* #,##0.000000\ _₽_-;\-* #,##0.000000\ _₽_-;_-* &quot;-&quot;??????\ _₽_-;_-@_-"/>
    <numFmt numFmtId="211" formatCode="_-* #,##0.00000\ _₽_-;\-* #,##0.00000\ _₽_-;_-* &quot;-&quot;?????\ _₽_-;_-@_-"/>
  </numFmts>
  <fonts count="61">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b/>
      <sz val="10"/>
      <name val="Arial Cyr"/>
      <family val="0"/>
    </font>
    <font>
      <sz val="13"/>
      <name val="Arial Cyr"/>
      <family val="0"/>
    </font>
    <font>
      <b/>
      <sz val="12"/>
      <name val="Arial Cyr"/>
      <family val="0"/>
    </font>
    <font>
      <b/>
      <sz val="14"/>
      <name val="Arial Cyr"/>
      <family val="2"/>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0"/>
      <color indexed="10"/>
      <name val="Arial Cyr"/>
      <family val="0"/>
    </font>
    <font>
      <sz val="11"/>
      <color indexed="8"/>
      <name val="Times New Roman"/>
      <family val="1"/>
    </font>
    <font>
      <b/>
      <i/>
      <sz val="12"/>
      <color indexed="8"/>
      <name val="Times New Roman"/>
      <family val="1"/>
    </font>
    <font>
      <b/>
      <sz val="13"/>
      <color indexed="8"/>
      <name val="Times New Roman"/>
      <family val="1"/>
    </font>
    <font>
      <b/>
      <sz val="10"/>
      <color indexed="10"/>
      <name val="Calibri"/>
      <family val="2"/>
    </font>
    <font>
      <sz val="10"/>
      <color indexed="10"/>
      <name val="Arial Cyr"/>
      <family val="0"/>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bottom style="medium"/>
    </border>
    <border>
      <left style="medium"/>
      <right style="medium"/>
      <top style="thin"/>
      <bottom>
        <color indexed="63"/>
      </bottom>
    </border>
    <border>
      <left style="medium"/>
      <right style="medium"/>
      <top style="thin"/>
      <bottom style="medium"/>
    </border>
    <border>
      <left style="medium"/>
      <right>
        <color indexed="63"/>
      </right>
      <top style="thin"/>
      <bottom>
        <color indexed="63"/>
      </bottom>
    </border>
    <border>
      <left style="medium"/>
      <right>
        <color indexed="63"/>
      </right>
      <top style="medium"/>
      <bottom/>
    </border>
    <border>
      <left>
        <color indexed="63"/>
      </left>
      <right>
        <color indexed="63"/>
      </right>
      <top style="thin"/>
      <bottom style="medium"/>
    </border>
    <border>
      <left style="medium"/>
      <right style="thin"/>
      <top style="thin"/>
      <bottom style="thin"/>
    </border>
    <border>
      <left style="medium"/>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0"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48" fillId="4" borderId="0" applyNumberFormat="0" applyBorder="0" applyAlignment="0" applyProtection="0"/>
  </cellStyleXfs>
  <cellXfs count="460">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73"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73"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49"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0" fillId="0" borderId="0" xfId="0" applyFont="1" applyFill="1" applyAlignment="1">
      <alignment wrapText="1"/>
    </xf>
    <xf numFmtId="171"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0" fontId="16" fillId="0" borderId="0" xfId="0" applyNumberFormat="1" applyFont="1" applyFill="1" applyAlignment="1">
      <alignment/>
    </xf>
    <xf numFmtId="4" fontId="16" fillId="0" borderId="0" xfId="0" applyNumberFormat="1" applyFont="1" applyFill="1" applyAlignment="1">
      <alignment/>
    </xf>
    <xf numFmtId="4" fontId="50"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171" fontId="47" fillId="0" borderId="0" xfId="0" applyNumberFormat="1" applyFont="1" applyFill="1" applyAlignment="1">
      <alignment/>
    </xf>
    <xf numFmtId="0" fontId="51"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171" fontId="16" fillId="0" borderId="0" xfId="0" applyNumberFormat="1" applyFont="1" applyFill="1" applyAlignment="1">
      <alignment horizontal="left"/>
    </xf>
    <xf numFmtId="173" fontId="9" fillId="0" borderId="14" xfId="0" applyNumberFormat="1" applyFont="1" applyFill="1" applyBorder="1" applyAlignment="1">
      <alignment horizontal="left" vertical="top" wrapText="1"/>
    </xf>
    <xf numFmtId="10" fontId="16" fillId="0" borderId="0" xfId="0" applyNumberFormat="1" applyFont="1" applyFill="1" applyAlignment="1">
      <alignment horizontal="left"/>
    </xf>
    <xf numFmtId="165" fontId="16" fillId="0" borderId="0" xfId="0" applyNumberFormat="1" applyFont="1" applyFill="1" applyAlignment="1">
      <alignment/>
    </xf>
    <xf numFmtId="0" fontId="0" fillId="0" borderId="0" xfId="0" applyFont="1" applyFill="1" applyAlignment="1">
      <alignment horizontal="left"/>
    </xf>
    <xf numFmtId="0" fontId="16" fillId="0" borderId="0" xfId="0" applyFont="1" applyFill="1" applyAlignment="1">
      <alignment horizontal="left" vertical="center"/>
    </xf>
    <xf numFmtId="0" fontId="52" fillId="0" borderId="0" xfId="0" applyFont="1" applyFill="1" applyAlignment="1">
      <alignment/>
    </xf>
    <xf numFmtId="171" fontId="51" fillId="0" borderId="0" xfId="0" applyNumberFormat="1" applyFont="1" applyFill="1" applyAlignment="1">
      <alignment/>
    </xf>
    <xf numFmtId="0" fontId="7" fillId="0" borderId="11" xfId="0" applyFont="1" applyFill="1" applyBorder="1" applyAlignment="1">
      <alignment horizontal="left" vertical="center" wrapText="1"/>
    </xf>
    <xf numFmtId="173" fontId="9" fillId="0" borderId="11" xfId="0" applyNumberFormat="1" applyFont="1" applyFill="1" applyBorder="1" applyAlignment="1">
      <alignment horizontal="left" vertical="center" wrapText="1"/>
    </xf>
    <xf numFmtId="180"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194" fontId="16" fillId="0" borderId="0" xfId="0" applyNumberFormat="1" applyFont="1" applyFill="1" applyAlignment="1">
      <alignment horizontal="left"/>
    </xf>
    <xf numFmtId="194" fontId="17" fillId="0" borderId="0" xfId="0" applyNumberFormat="1" applyFont="1" applyFill="1" applyAlignment="1">
      <alignment horizontal="left" vertical="center"/>
    </xf>
    <xf numFmtId="0" fontId="18" fillId="0" borderId="0" xfId="0" applyFont="1" applyFill="1" applyAlignment="1">
      <alignment horizontal="center" vertical="center"/>
    </xf>
    <xf numFmtId="0" fontId="1" fillId="0" borderId="0" xfId="53" applyAlignment="1">
      <alignment vertical="center"/>
      <protection/>
    </xf>
    <xf numFmtId="0" fontId="27" fillId="0" borderId="0" xfId="53" applyFont="1" applyAlignment="1">
      <alignment vertical="center"/>
      <protection/>
    </xf>
    <xf numFmtId="0" fontId="12" fillId="0" borderId="0" xfId="53" applyFont="1" applyAlignment="1">
      <alignment vertical="center"/>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0" fontId="10" fillId="0" borderId="21" xfId="53" applyFont="1" applyBorder="1" applyAlignment="1">
      <alignment vertical="center"/>
      <protection/>
    </xf>
    <xf numFmtId="0" fontId="10" fillId="0" borderId="21" xfId="53" applyFont="1" applyBorder="1" applyAlignment="1">
      <alignment vertical="center" wrapText="1"/>
      <protection/>
    </xf>
    <xf numFmtId="0" fontId="28" fillId="0" borderId="0" xfId="53" applyFont="1" applyAlignment="1">
      <alignment vertical="center"/>
      <protection/>
    </xf>
    <xf numFmtId="0" fontId="12" fillId="0" borderId="21" xfId="53" applyFont="1" applyBorder="1" applyAlignment="1">
      <alignment vertical="center"/>
      <protection/>
    </xf>
    <xf numFmtId="0" fontId="12" fillId="0" borderId="21" xfId="53" applyFont="1" applyBorder="1" applyAlignment="1">
      <alignment vertical="center" wrapText="1"/>
      <protection/>
    </xf>
    <xf numFmtId="0" fontId="29" fillId="0" borderId="0" xfId="53" applyFont="1" applyAlignment="1">
      <alignment vertical="center"/>
      <protection/>
    </xf>
    <xf numFmtId="0" fontId="12" fillId="0" borderId="20" xfId="53" applyFont="1" applyBorder="1" applyAlignment="1">
      <alignment vertical="center"/>
      <protection/>
    </xf>
    <xf numFmtId="0" fontId="12" fillId="0" borderId="20" xfId="53" applyFont="1" applyBorder="1" applyAlignment="1">
      <alignment vertical="center" wrapText="1"/>
      <protection/>
    </xf>
    <xf numFmtId="0" fontId="10" fillId="0" borderId="20" xfId="53" applyFont="1" applyBorder="1" applyAlignment="1">
      <alignment vertical="center"/>
      <protection/>
    </xf>
    <xf numFmtId="0" fontId="10" fillId="0" borderId="20" xfId="53" applyFont="1" applyBorder="1" applyAlignment="1">
      <alignment vertical="center" wrapText="1"/>
      <protection/>
    </xf>
    <xf numFmtId="0" fontId="12" fillId="0" borderId="32" xfId="53" applyFont="1" applyBorder="1" applyAlignment="1">
      <alignment vertical="center"/>
      <protection/>
    </xf>
    <xf numFmtId="0" fontId="12" fillId="0" borderId="32" xfId="53" applyFont="1" applyBorder="1" applyAlignment="1">
      <alignment vertical="center" wrapText="1"/>
      <protection/>
    </xf>
    <xf numFmtId="0" fontId="12" fillId="0" borderId="33" xfId="53" applyFont="1" applyBorder="1" applyAlignment="1">
      <alignment vertical="center"/>
      <protection/>
    </xf>
    <xf numFmtId="0" fontId="10" fillId="0" borderId="33" xfId="53" applyFont="1" applyBorder="1" applyAlignment="1">
      <alignment vertical="center"/>
      <protection/>
    </xf>
    <xf numFmtId="0" fontId="27" fillId="0" borderId="0" xfId="53" applyFont="1" applyBorder="1" applyAlignment="1">
      <alignment vertical="center"/>
      <protection/>
    </xf>
    <xf numFmtId="0" fontId="1" fillId="0" borderId="0" xfId="53" applyBorder="1" applyAlignment="1">
      <alignment vertical="center"/>
      <protection/>
    </xf>
    <xf numFmtId="0" fontId="27" fillId="0" borderId="0" xfId="53" applyFont="1" applyFill="1" applyBorder="1" applyAlignment="1">
      <alignment vertical="center"/>
      <protection/>
    </xf>
    <xf numFmtId="0" fontId="29" fillId="0" borderId="0" xfId="53" applyFont="1" applyBorder="1" applyAlignment="1">
      <alignment vertical="center"/>
      <protection/>
    </xf>
    <xf numFmtId="0" fontId="30" fillId="0" borderId="0" xfId="53" applyFont="1" applyBorder="1" applyAlignment="1">
      <alignment vertical="center"/>
      <protection/>
    </xf>
    <xf numFmtId="0" fontId="9" fillId="0" borderId="0" xfId="53" applyFont="1" applyFill="1">
      <alignment/>
      <protection/>
    </xf>
    <xf numFmtId="0" fontId="9" fillId="0" borderId="0" xfId="53" applyFont="1" applyFill="1" applyAlignment="1">
      <alignment horizontal="center" vertical="center"/>
      <protection/>
    </xf>
    <xf numFmtId="0" fontId="11" fillId="0" borderId="15" xfId="53" applyFont="1" applyFill="1" applyBorder="1" applyAlignment="1">
      <alignment horizontal="center" vertical="center"/>
      <protection/>
    </xf>
    <xf numFmtId="0" fontId="11" fillId="0" borderId="31" xfId="53" applyFont="1" applyFill="1" applyBorder="1" applyAlignment="1">
      <alignment horizontal="center" vertical="top"/>
      <protection/>
    </xf>
    <xf numFmtId="0" fontId="11" fillId="0" borderId="21" xfId="53" applyFont="1" applyFill="1" applyBorder="1" applyAlignment="1">
      <alignment horizontal="center" vertical="center"/>
      <protection/>
    </xf>
    <xf numFmtId="0" fontId="11" fillId="0" borderId="20" xfId="53" applyFont="1" applyFill="1" applyBorder="1" applyAlignment="1">
      <alignment horizontal="center" vertical="center"/>
      <protection/>
    </xf>
    <xf numFmtId="0" fontId="9" fillId="0" borderId="20" xfId="53" applyFont="1" applyFill="1" applyBorder="1" applyAlignment="1">
      <alignment horizontal="center" vertical="center"/>
      <protection/>
    </xf>
    <xf numFmtId="184" fontId="9" fillId="0" borderId="19" xfId="53" applyNumberFormat="1" applyFont="1" applyFill="1" applyBorder="1" applyAlignment="1">
      <alignment vertical="center" wrapText="1"/>
      <protection/>
    </xf>
    <xf numFmtId="184" fontId="9" fillId="0" borderId="34" xfId="53" applyNumberFormat="1" applyFont="1" applyFill="1" applyBorder="1" applyAlignment="1">
      <alignment vertical="center" wrapText="1"/>
      <protection/>
    </xf>
    <xf numFmtId="49" fontId="9" fillId="0" borderId="34" xfId="53" applyNumberFormat="1" applyFont="1" applyFill="1" applyBorder="1" applyAlignment="1">
      <alignment vertical="center" wrapText="1"/>
      <protection/>
    </xf>
    <xf numFmtId="4" fontId="53" fillId="0" borderId="0" xfId="53" applyNumberFormat="1" applyFont="1" applyFill="1">
      <alignment/>
      <protection/>
    </xf>
    <xf numFmtId="0" fontId="9" fillId="24" borderId="20" xfId="53" applyFont="1" applyFill="1" applyBorder="1" applyAlignment="1">
      <alignment horizontal="center" vertical="center"/>
      <protection/>
    </xf>
    <xf numFmtId="0" fontId="9" fillId="0" borderId="21" xfId="53" applyFont="1" applyFill="1" applyBorder="1" applyAlignment="1">
      <alignment horizontal="center" vertical="center"/>
      <protection/>
    </xf>
    <xf numFmtId="49" fontId="9" fillId="0" borderId="29" xfId="53" applyNumberFormat="1" applyFont="1" applyFill="1" applyBorder="1" applyAlignment="1">
      <alignment vertical="center" wrapText="1"/>
      <protection/>
    </xf>
    <xf numFmtId="49" fontId="9" fillId="0" borderId="19" xfId="53" applyNumberFormat="1" applyFont="1" applyFill="1" applyBorder="1" applyAlignment="1">
      <alignment vertical="center" wrapText="1"/>
      <protection/>
    </xf>
    <xf numFmtId="49" fontId="9" fillId="0" borderId="13" xfId="53" applyNumberFormat="1" applyFont="1" applyFill="1" applyBorder="1" applyAlignment="1">
      <alignment vertical="center" wrapText="1"/>
      <protection/>
    </xf>
    <xf numFmtId="0" fontId="11" fillId="4" borderId="24" xfId="0" applyFont="1" applyFill="1" applyBorder="1" applyAlignment="1">
      <alignment vertical="center" wrapText="1"/>
    </xf>
    <xf numFmtId="0" fontId="9" fillId="24" borderId="24"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vertical="center" wrapText="1"/>
    </xf>
    <xf numFmtId="0" fontId="9" fillId="0" borderId="34" xfId="0" applyFont="1" applyFill="1" applyBorder="1" applyAlignment="1">
      <alignment vertical="center" wrapText="1"/>
    </xf>
    <xf numFmtId="49" fontId="11" fillId="4" borderId="24" xfId="53" applyNumberFormat="1" applyFont="1" applyFill="1" applyBorder="1" applyAlignment="1">
      <alignment vertical="center" wrapText="1"/>
      <protection/>
    </xf>
    <xf numFmtId="0" fontId="9" fillId="0" borderId="11" xfId="53" applyFont="1" applyFill="1" applyBorder="1" applyAlignment="1">
      <alignment horizontal="center" vertical="center"/>
      <protection/>
    </xf>
    <xf numFmtId="0" fontId="9" fillId="0" borderId="11" xfId="53" applyNumberFormat="1" applyFont="1" applyFill="1" applyBorder="1" applyAlignment="1">
      <alignment horizontal="justify" vertical="center" wrapText="1"/>
      <protection/>
    </xf>
    <xf numFmtId="0" fontId="9" fillId="0" borderId="11" xfId="53" applyFont="1" applyFill="1" applyBorder="1" applyAlignment="1">
      <alignment horizontal="justify" vertical="center" wrapText="1"/>
      <protection/>
    </xf>
    <xf numFmtId="0" fontId="9" fillId="0" borderId="13" xfId="53" applyFont="1" applyFill="1" applyBorder="1" applyAlignment="1">
      <alignment wrapText="1"/>
      <protection/>
    </xf>
    <xf numFmtId="49" fontId="9" fillId="0" borderId="22"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10" fillId="0" borderId="25" xfId="53" applyFont="1" applyFill="1" applyBorder="1" applyAlignment="1">
      <alignment horizontal="center" vertical="center"/>
      <protection/>
    </xf>
    <xf numFmtId="0" fontId="9" fillId="0" borderId="0" xfId="0" applyFont="1" applyFill="1" applyAlignment="1">
      <alignment/>
    </xf>
    <xf numFmtId="0" fontId="9" fillId="0" borderId="0" xfId="0" applyFont="1" applyFill="1" applyAlignment="1">
      <alignment vertical="center"/>
    </xf>
    <xf numFmtId="4" fontId="9" fillId="0" borderId="0" xfId="0" applyNumberFormat="1" applyFont="1" applyFill="1" applyAlignment="1">
      <alignment/>
    </xf>
    <xf numFmtId="4" fontId="7" fillId="0" borderId="0" xfId="53" applyNumberFormat="1" applyFont="1" applyFill="1">
      <alignment/>
      <protection/>
    </xf>
    <xf numFmtId="0" fontId="7" fillId="0" borderId="0" xfId="53" applyFont="1" applyFill="1">
      <alignment/>
      <protection/>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0" fontId="14" fillId="0" borderId="15" xfId="53" applyFont="1" applyFill="1" applyBorder="1" applyAlignment="1">
      <alignment horizontal="center" vertical="center" wrapText="1"/>
      <protection/>
    </xf>
    <xf numFmtId="49" fontId="14" fillId="0" borderId="35" xfId="53" applyNumberFormat="1" applyFont="1" applyFill="1" applyBorder="1" applyAlignment="1">
      <alignment horizontal="center" vertical="center"/>
      <protection/>
    </xf>
    <xf numFmtId="0" fontId="14" fillId="0" borderId="29" xfId="53" applyFont="1" applyFill="1" applyBorder="1" applyAlignment="1">
      <alignment horizontal="center" vertical="center"/>
      <protection/>
    </xf>
    <xf numFmtId="0" fontId="14" fillId="0" borderId="20" xfId="53" applyFont="1" applyFill="1" applyBorder="1" applyAlignment="1">
      <alignment horizontal="center" vertical="center"/>
      <protection/>
    </xf>
    <xf numFmtId="49" fontId="14" fillId="0" borderId="14" xfId="53" applyNumberFormat="1" applyFont="1" applyFill="1" applyBorder="1" applyAlignment="1">
      <alignment vertical="center"/>
      <protection/>
    </xf>
    <xf numFmtId="49" fontId="6" fillId="0" borderId="14" xfId="53" applyNumberFormat="1" applyFont="1" applyFill="1" applyBorder="1" applyAlignment="1">
      <alignment vertical="center" wrapText="1"/>
      <protection/>
    </xf>
    <xf numFmtId="49" fontId="7" fillId="0" borderId="14" xfId="53" applyNumberFormat="1" applyFont="1" applyFill="1" applyBorder="1" applyAlignment="1">
      <alignment vertical="center"/>
      <protection/>
    </xf>
    <xf numFmtId="49" fontId="50" fillId="0" borderId="14" xfId="53" applyNumberFormat="1" applyFont="1" applyFill="1" applyBorder="1" applyAlignment="1">
      <alignment vertical="center" wrapText="1"/>
      <protection/>
    </xf>
    <xf numFmtId="0" fontId="7" fillId="0" borderId="20" xfId="53" applyFont="1" applyFill="1" applyBorder="1" applyAlignment="1">
      <alignment horizontal="center" vertical="center"/>
      <protection/>
    </xf>
    <xf numFmtId="0" fontId="14" fillId="0" borderId="32" xfId="53" applyFont="1" applyFill="1" applyBorder="1" applyAlignment="1">
      <alignment horizontal="center" vertical="center"/>
      <protection/>
    </xf>
    <xf numFmtId="0" fontId="7" fillId="0" borderId="32" xfId="53" applyFont="1" applyFill="1" applyBorder="1" applyAlignment="1">
      <alignment horizontal="center" vertical="center"/>
      <protection/>
    </xf>
    <xf numFmtId="184"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protection/>
    </xf>
    <xf numFmtId="49"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wrapText="1"/>
      <protection/>
    </xf>
    <xf numFmtId="49" fontId="7" fillId="0" borderId="23" xfId="53" applyNumberFormat="1" applyFont="1" applyFill="1" applyBorder="1" applyAlignment="1">
      <alignment vertical="center" wrapText="1"/>
      <protection/>
    </xf>
    <xf numFmtId="0" fontId="7" fillId="0" borderId="12" xfId="53" applyFont="1" applyFill="1" applyBorder="1" applyAlignment="1">
      <alignment horizontal="center" vertical="center"/>
      <protection/>
    </xf>
    <xf numFmtId="49" fontId="11" fillId="0" borderId="14" xfId="53" applyNumberFormat="1" applyFont="1" applyFill="1" applyBorder="1" applyAlignment="1">
      <alignment vertical="center"/>
      <protection/>
    </xf>
    <xf numFmtId="4" fontId="14" fillId="0" borderId="0" xfId="53" applyNumberFormat="1" applyFont="1" applyFill="1">
      <alignment/>
      <protection/>
    </xf>
    <xf numFmtId="0" fontId="14" fillId="0" borderId="0" xfId="53" applyFont="1" applyFill="1">
      <alignment/>
      <protection/>
    </xf>
    <xf numFmtId="0" fontId="7" fillId="0" borderId="14" xfId="0" applyFont="1" applyBorder="1" applyAlignment="1">
      <alignment wrapText="1"/>
    </xf>
    <xf numFmtId="0" fontId="14" fillId="0" borderId="33" xfId="53" applyFont="1" applyFill="1" applyBorder="1" applyAlignment="1">
      <alignment horizontal="center" vertical="center"/>
      <protection/>
    </xf>
    <xf numFmtId="49" fontId="14" fillId="0" borderId="36" xfId="53" applyNumberFormat="1" applyFont="1" applyFill="1" applyBorder="1" applyAlignment="1">
      <alignment vertical="center"/>
      <protection/>
    </xf>
    <xf numFmtId="0" fontId="7" fillId="0" borderId="0" xfId="53" applyFont="1" applyFill="1" applyAlignment="1">
      <alignment vertical="center"/>
      <protection/>
    </xf>
    <xf numFmtId="49" fontId="7" fillId="0" borderId="0" xfId="53" applyNumberFormat="1" applyFont="1" applyFill="1" applyAlignment="1">
      <alignment horizontal="right" vertical="center"/>
      <protection/>
    </xf>
    <xf numFmtId="180" fontId="29" fillId="0" borderId="0" xfId="53" applyNumberFormat="1" applyFont="1" applyAlignment="1">
      <alignment vertical="center"/>
      <protection/>
    </xf>
    <xf numFmtId="4" fontId="12" fillId="0" borderId="0" xfId="53" applyNumberFormat="1" applyFont="1" applyAlignment="1">
      <alignment vertical="center"/>
      <protection/>
    </xf>
    <xf numFmtId="4" fontId="12" fillId="0" borderId="15" xfId="53" applyNumberFormat="1" applyFont="1" applyBorder="1" applyAlignment="1">
      <alignment horizontal="center" vertical="center"/>
      <protection/>
    </xf>
    <xf numFmtId="4" fontId="12" fillId="0" borderId="31" xfId="53" applyNumberFormat="1" applyFont="1" applyBorder="1" applyAlignment="1">
      <alignment horizontal="center" vertical="center"/>
      <protection/>
    </xf>
    <xf numFmtId="4" fontId="10" fillId="0" borderId="20" xfId="53" applyNumberFormat="1" applyFont="1" applyBorder="1" applyAlignment="1">
      <alignment horizontal="center" vertical="center"/>
      <protection/>
    </xf>
    <xf numFmtId="4" fontId="12" fillId="0" borderId="20" xfId="53" applyNumberFormat="1" applyFont="1" applyBorder="1" applyAlignment="1">
      <alignment horizontal="center" vertical="center"/>
      <protection/>
    </xf>
    <xf numFmtId="4" fontId="12" fillId="0" borderId="32" xfId="53" applyNumberFormat="1" applyFont="1" applyBorder="1" applyAlignment="1">
      <alignment horizontal="center" vertical="center"/>
      <protection/>
    </xf>
    <xf numFmtId="4" fontId="27" fillId="0" borderId="0" xfId="53" applyNumberFormat="1" applyFont="1" applyBorder="1" applyAlignment="1">
      <alignment horizontal="center" vertical="center"/>
      <protection/>
    </xf>
    <xf numFmtId="4" fontId="1" fillId="0" borderId="0" xfId="53" applyNumberFormat="1" applyBorder="1" applyAlignment="1">
      <alignment horizontal="center" vertical="center"/>
      <protection/>
    </xf>
    <xf numFmtId="4" fontId="54" fillId="0" borderId="0" xfId="53" applyNumberFormat="1" applyFont="1" applyBorder="1" applyAlignment="1">
      <alignment horizontal="center" vertical="center"/>
      <protection/>
    </xf>
    <xf numFmtId="4" fontId="30" fillId="0" borderId="0" xfId="53" applyNumberFormat="1" applyFont="1" applyBorder="1" applyAlignment="1">
      <alignment horizontal="center" vertical="center"/>
      <protection/>
    </xf>
    <xf numFmtId="4" fontId="1" fillId="0" borderId="0" xfId="53" applyNumberFormat="1" applyAlignment="1">
      <alignment vertical="center"/>
      <protection/>
    </xf>
    <xf numFmtId="0" fontId="9" fillId="0" borderId="20" xfId="53" applyFont="1" applyFill="1" applyBorder="1" applyAlignment="1">
      <alignment horizontal="center" vertical="center" wrapText="1"/>
      <protection/>
    </xf>
    <xf numFmtId="0" fontId="7" fillId="0" borderId="21" xfId="0" applyFont="1" applyBorder="1" applyAlignment="1">
      <alignment vertical="center"/>
    </xf>
    <xf numFmtId="0" fontId="9" fillId="0" borderId="11" xfId="0" applyNumberFormat="1" applyFont="1" applyFill="1" applyBorder="1" applyAlignment="1">
      <alignment horizontal="left" vertical="center" wrapText="1"/>
    </xf>
    <xf numFmtId="180" fontId="9" fillId="0" borderId="0" xfId="53" applyNumberFormat="1" applyFont="1" applyAlignment="1">
      <alignment vertical="center"/>
      <protection/>
    </xf>
    <xf numFmtId="180" fontId="53" fillId="0" borderId="0" xfId="53" applyNumberFormat="1" applyFont="1" applyAlignment="1">
      <alignment vertical="center"/>
      <protection/>
    </xf>
    <xf numFmtId="49" fontId="9" fillId="24" borderId="24" xfId="53" applyNumberFormat="1" applyFont="1" applyFill="1" applyBorder="1" applyAlignment="1">
      <alignment vertical="center" wrapText="1"/>
      <protection/>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180" fontId="7" fillId="0" borderId="0" xfId="53" applyNumberFormat="1" applyFont="1" applyFill="1">
      <alignment/>
      <protection/>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0" fontId="9" fillId="0" borderId="23" xfId="53" applyFont="1" applyFill="1" applyBorder="1" applyAlignment="1">
      <alignment vertical="center" wrapText="1"/>
      <protection/>
    </xf>
    <xf numFmtId="0" fontId="7" fillId="0" borderId="18" xfId="0" applyFont="1" applyFill="1" applyBorder="1" applyAlignment="1">
      <alignment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37" xfId="53" applyFont="1" applyFill="1" applyBorder="1" applyAlignment="1">
      <alignment vertical="center"/>
      <protection/>
    </xf>
    <xf numFmtId="0" fontId="9" fillId="0" borderId="38"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171" fontId="7" fillId="0" borderId="0" xfId="63" applyNumberFormat="1" applyFont="1" applyFill="1" applyAlignment="1">
      <alignment vertical="center"/>
    </xf>
    <xf numFmtId="0" fontId="9" fillId="0" borderId="0" xfId="53" applyFont="1" applyFill="1" applyAlignment="1">
      <alignment vertical="center" wrapText="1"/>
      <protection/>
    </xf>
    <xf numFmtId="49" fontId="9" fillId="0" borderId="0" xfId="53" applyNumberFormat="1" applyFont="1" applyFill="1" applyAlignment="1">
      <alignment vertical="center" wrapText="1"/>
      <protection/>
    </xf>
    <xf numFmtId="49" fontId="11" fillId="0" borderId="19" xfId="53" applyNumberFormat="1" applyFont="1" applyFill="1" applyBorder="1" applyAlignment="1">
      <alignment vertical="center" wrapText="1"/>
      <protection/>
    </xf>
    <xf numFmtId="49" fontId="11" fillId="0" borderId="24" xfId="53" applyNumberFormat="1" applyFont="1" applyFill="1" applyBorder="1" applyAlignment="1">
      <alignment vertical="center" wrapText="1"/>
      <protection/>
    </xf>
    <xf numFmtId="4" fontId="9" fillId="0" borderId="0" xfId="53" applyNumberFormat="1" applyFont="1" applyFill="1">
      <alignment/>
      <protection/>
    </xf>
    <xf numFmtId="190" fontId="27" fillId="0" borderId="0" xfId="53" applyNumberFormat="1" applyFont="1" applyAlignment="1">
      <alignment vertical="center"/>
      <protection/>
    </xf>
    <xf numFmtId="49" fontId="4" fillId="0" borderId="11"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xf>
    <xf numFmtId="0" fontId="4" fillId="0" borderId="19" xfId="53" applyFont="1" applyFill="1" applyBorder="1" applyAlignment="1">
      <alignment vertical="center"/>
      <protection/>
    </xf>
    <xf numFmtId="49" fontId="9" fillId="0" borderId="18" xfId="0" applyNumberFormat="1" applyFont="1" applyFill="1" applyBorder="1" applyAlignment="1">
      <alignment horizontal="left" vertical="center" wrapText="1"/>
    </xf>
    <xf numFmtId="49" fontId="9" fillId="0" borderId="27" xfId="0" applyNumberFormat="1" applyFont="1" applyFill="1" applyBorder="1" applyAlignment="1">
      <alignment horizontal="center" vertical="center" wrapText="1"/>
    </xf>
    <xf numFmtId="184" fontId="9" fillId="0" borderId="11" xfId="0" applyNumberFormat="1" applyFont="1" applyFill="1" applyBorder="1" applyAlignment="1">
      <alignment horizontal="left" vertical="center" wrapText="1"/>
    </xf>
    <xf numFmtId="173" fontId="9" fillId="0" borderId="10" xfId="0" applyNumberFormat="1" applyFont="1" applyFill="1" applyBorder="1" applyAlignment="1">
      <alignment horizontal="left" vertical="top" wrapText="1"/>
    </xf>
    <xf numFmtId="4" fontId="10" fillId="0" borderId="33" xfId="53" applyNumberFormat="1" applyFont="1" applyBorder="1" applyAlignment="1">
      <alignment horizontal="center" vertical="center"/>
      <protection/>
    </xf>
    <xf numFmtId="4" fontId="55" fillId="0" borderId="0" xfId="0" applyNumberFormat="1" applyFont="1" applyFill="1" applyAlignment="1">
      <alignment horizontal="right" vertical="center"/>
    </xf>
    <xf numFmtId="4" fontId="0" fillId="0" borderId="0" xfId="0" applyNumberFormat="1" applyFill="1" applyAlignment="1">
      <alignment horizontal="right" vertical="center"/>
    </xf>
    <xf numFmtId="4" fontId="7" fillId="0" borderId="0" xfId="53" applyNumberFormat="1" applyFont="1" applyFill="1" applyAlignment="1">
      <alignment horizontal="center" vertical="center"/>
      <protection/>
    </xf>
    <xf numFmtId="4" fontId="14" fillId="0" borderId="20" xfId="53" applyNumberFormat="1" applyFont="1" applyFill="1" applyBorder="1" applyAlignment="1">
      <alignment horizontal="center" vertical="center"/>
      <protection/>
    </xf>
    <xf numFmtId="4" fontId="6" fillId="0" borderId="20" xfId="53" applyNumberFormat="1" applyFont="1" applyFill="1" applyBorder="1" applyAlignment="1">
      <alignment horizontal="center" vertical="center"/>
      <protection/>
    </xf>
    <xf numFmtId="4" fontId="56" fillId="0" borderId="20" xfId="53" applyNumberFormat="1" applyFont="1" applyFill="1" applyBorder="1" applyAlignment="1">
      <alignment horizontal="center" vertical="center"/>
      <protection/>
    </xf>
    <xf numFmtId="4" fontId="7" fillId="0" borderId="20" xfId="53" applyNumberFormat="1" applyFont="1" applyFill="1" applyBorder="1" applyAlignment="1">
      <alignment horizontal="center" vertical="center"/>
      <protection/>
    </xf>
    <xf numFmtId="4" fontId="50" fillId="0" borderId="20" xfId="53" applyNumberFormat="1" applyFont="1" applyFill="1" applyBorder="1" applyAlignment="1">
      <alignment horizontal="center" vertical="center"/>
      <protection/>
    </xf>
    <xf numFmtId="4" fontId="14" fillId="0" borderId="12" xfId="53" applyNumberFormat="1" applyFont="1" applyFill="1" applyBorder="1" applyAlignment="1">
      <alignment horizontal="center" vertical="center"/>
      <protection/>
    </xf>
    <xf numFmtId="4" fontId="7" fillId="0" borderId="12" xfId="53" applyNumberFormat="1" applyFont="1" applyFill="1" applyBorder="1" applyAlignment="1">
      <alignment horizontal="center" vertical="center"/>
      <protection/>
    </xf>
    <xf numFmtId="4" fontId="7" fillId="0" borderId="32" xfId="53" applyNumberFormat="1" applyFont="1" applyFill="1" applyBorder="1" applyAlignment="1">
      <alignment horizontal="center" vertical="center"/>
      <protection/>
    </xf>
    <xf numFmtId="4" fontId="14" fillId="0" borderId="33" xfId="53" applyNumberFormat="1" applyFont="1" applyFill="1" applyBorder="1" applyAlignment="1">
      <alignment horizontal="center" vertical="center"/>
      <protection/>
    </xf>
    <xf numFmtId="4" fontId="7" fillId="0" borderId="0" xfId="53" applyNumberFormat="1" applyFont="1" applyFill="1" applyAlignment="1">
      <alignment vertical="center"/>
      <protection/>
    </xf>
    <xf numFmtId="0" fontId="11" fillId="0" borderId="11" xfId="0" applyNumberFormat="1" applyFont="1" applyFill="1" applyBorder="1" applyAlignment="1">
      <alignment horizontal="left" vertical="top" wrapText="1"/>
    </xf>
    <xf numFmtId="180" fontId="54" fillId="0" borderId="0" xfId="53" applyNumberFormat="1" applyFont="1" applyBorder="1" applyAlignment="1">
      <alignment horizontal="center" vertical="center"/>
      <protection/>
    </xf>
    <xf numFmtId="0" fontId="14" fillId="0" borderId="20" xfId="53" applyFont="1" applyFill="1" applyBorder="1" applyAlignment="1">
      <alignment vertical="center"/>
      <protection/>
    </xf>
    <xf numFmtId="49" fontId="7" fillId="0" borderId="11" xfId="53" applyNumberFormat="1" applyFont="1" applyFill="1" applyBorder="1" applyAlignment="1">
      <alignment vertical="center" wrapText="1"/>
      <protection/>
    </xf>
    <xf numFmtId="180" fontId="9" fillId="0" borderId="0" xfId="53" applyNumberFormat="1" applyFont="1" applyFill="1">
      <alignment/>
      <protection/>
    </xf>
    <xf numFmtId="4" fontId="57" fillId="0" borderId="29" xfId="53" applyNumberFormat="1" applyFont="1" applyFill="1" applyBorder="1" applyAlignment="1">
      <alignment horizontal="center" vertical="center"/>
      <protection/>
    </xf>
    <xf numFmtId="201" fontId="9" fillId="0" borderId="0" xfId="53" applyNumberFormat="1" applyFont="1" applyAlignment="1">
      <alignment vertical="center"/>
      <protection/>
    </xf>
    <xf numFmtId="4" fontId="14" fillId="0" borderId="15" xfId="53" applyNumberFormat="1" applyFont="1" applyFill="1" applyBorder="1" applyAlignment="1">
      <alignment horizontal="center" vertical="center" wrapText="1"/>
      <protection/>
    </xf>
    <xf numFmtId="0" fontId="9" fillId="25" borderId="17" xfId="0" applyFont="1" applyFill="1" applyBorder="1" applyAlignment="1">
      <alignment horizontal="left" vertical="center" wrapText="1"/>
    </xf>
    <xf numFmtId="49" fontId="9" fillId="25" borderId="10" xfId="0" applyNumberFormat="1" applyFont="1" applyFill="1" applyBorder="1" applyAlignment="1">
      <alignment horizontal="center" vertical="center" wrapText="1"/>
    </xf>
    <xf numFmtId="49" fontId="7" fillId="25" borderId="18" xfId="0" applyNumberFormat="1" applyFont="1" applyFill="1" applyBorder="1" applyAlignment="1">
      <alignment horizontal="center" vertical="center"/>
    </xf>
    <xf numFmtId="0" fontId="9" fillId="25" borderId="11" xfId="0" applyFont="1" applyFill="1" applyBorder="1" applyAlignment="1">
      <alignment horizontal="center" vertical="center"/>
    </xf>
    <xf numFmtId="173" fontId="9" fillId="25" borderId="11" xfId="0" applyNumberFormat="1" applyFont="1" applyFill="1" applyBorder="1" applyAlignment="1">
      <alignment horizontal="left" vertical="top" wrapText="1"/>
    </xf>
    <xf numFmtId="0" fontId="7" fillId="25" borderId="11" xfId="0" applyFont="1" applyFill="1" applyBorder="1" applyAlignment="1">
      <alignment horizontal="center" vertical="center" wrapText="1"/>
    </xf>
    <xf numFmtId="173" fontId="11" fillId="0" borderId="10" xfId="0" applyNumberFormat="1" applyFont="1" applyFill="1" applyBorder="1" applyAlignment="1">
      <alignment horizontal="left" vertical="top" wrapText="1"/>
    </xf>
    <xf numFmtId="190" fontId="9" fillId="0" borderId="0" xfId="53" applyNumberFormat="1" applyFont="1" applyAlignment="1">
      <alignment horizontal="right" vertical="center"/>
      <protection/>
    </xf>
    <xf numFmtId="0" fontId="2" fillId="0" borderId="10" xfId="0" applyFont="1" applyFill="1" applyBorder="1" applyAlignment="1">
      <alignment horizontal="left" vertical="top" wrapText="1"/>
    </xf>
    <xf numFmtId="49" fontId="11" fillId="0" borderId="10" xfId="0" applyNumberFormat="1" applyFont="1" applyFill="1" applyBorder="1" applyAlignment="1">
      <alignment horizontal="left" vertical="center" wrapText="1"/>
    </xf>
    <xf numFmtId="0" fontId="9" fillId="0" borderId="10" xfId="0" applyFont="1" applyFill="1" applyBorder="1" applyAlignment="1">
      <alignment horizontal="left" vertical="top" wrapText="1"/>
    </xf>
    <xf numFmtId="0" fontId="7" fillId="0" borderId="10" xfId="0" applyFont="1" applyFill="1" applyBorder="1" applyAlignment="1">
      <alignment horizontal="left" wrapText="1"/>
    </xf>
    <xf numFmtId="0" fontId="7"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14" fillId="0" borderId="10" xfId="0" applyFont="1" applyFill="1" applyBorder="1" applyAlignment="1">
      <alignment vertical="center" wrapText="1"/>
    </xf>
    <xf numFmtId="0" fontId="3" fillId="0" borderId="18" xfId="0" applyFont="1" applyFill="1" applyBorder="1" applyAlignment="1">
      <alignment vertical="center" wrapText="1"/>
    </xf>
    <xf numFmtId="49" fontId="11" fillId="0" borderId="27" xfId="0" applyNumberFormat="1" applyFont="1" applyFill="1" applyBorder="1" applyAlignment="1">
      <alignment horizontal="left" vertical="center" wrapText="1"/>
    </xf>
    <xf numFmtId="0" fontId="14" fillId="0" borderId="27" xfId="0" applyFont="1" applyFill="1" applyBorder="1" applyAlignment="1">
      <alignment vertical="center" wrapText="1"/>
    </xf>
    <xf numFmtId="173" fontId="9" fillId="0" borderId="18" xfId="0" applyNumberFormat="1" applyFont="1" applyFill="1" applyBorder="1" applyAlignment="1">
      <alignment horizontal="left" vertical="top" wrapText="1"/>
    </xf>
    <xf numFmtId="0" fontId="2" fillId="0" borderId="18" xfId="0" applyFont="1" applyFill="1" applyBorder="1" applyAlignment="1">
      <alignment horizontal="left" vertical="top" wrapText="1"/>
    </xf>
    <xf numFmtId="0" fontId="14" fillId="0" borderId="18" xfId="0" applyFont="1" applyFill="1" applyBorder="1" applyAlignment="1">
      <alignment vertical="center" wrapText="1"/>
    </xf>
    <xf numFmtId="0" fontId="7" fillId="0" borderId="18" xfId="0" applyFont="1" applyFill="1" applyBorder="1" applyAlignment="1">
      <alignment horizontal="left" wrapText="1"/>
    </xf>
    <xf numFmtId="0" fontId="9" fillId="0" borderId="39" xfId="0"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0" fontId="2" fillId="0" borderId="10" xfId="53" applyFont="1" applyFill="1" applyBorder="1" applyAlignment="1">
      <alignment vertical="center"/>
      <protection/>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11" fontId="9" fillId="0" borderId="10" xfId="0" applyNumberFormat="1" applyFont="1" applyFill="1" applyBorder="1" applyAlignment="1">
      <alignment horizontal="left" vertical="top" wrapText="1"/>
    </xf>
    <xf numFmtId="0" fontId="7" fillId="0" borderId="10" xfId="0" applyFont="1" applyFill="1" applyBorder="1" applyAlignment="1">
      <alignment vertical="center" wrapText="1"/>
    </xf>
    <xf numFmtId="0" fontId="22" fillId="0" borderId="10" xfId="0" applyFont="1" applyFill="1" applyBorder="1" applyAlignment="1">
      <alignment vertical="center" wrapText="1"/>
    </xf>
    <xf numFmtId="0" fontId="2" fillId="0" borderId="40" xfId="53" applyFont="1" applyFill="1" applyBorder="1" applyAlignment="1">
      <alignment vertical="center"/>
      <protection/>
    </xf>
    <xf numFmtId="49" fontId="9" fillId="0" borderId="10" xfId="0" applyNumberFormat="1" applyFont="1" applyFill="1" applyBorder="1" applyAlignment="1">
      <alignment horizontal="left" vertical="center" wrapText="1"/>
    </xf>
    <xf numFmtId="180" fontId="59" fillId="0" borderId="0" xfId="53" applyNumberFormat="1" applyFont="1" applyFill="1" applyBorder="1" applyAlignment="1">
      <alignment horizontal="center" vertical="center"/>
      <protection/>
    </xf>
    <xf numFmtId="171" fontId="7" fillId="24" borderId="0" xfId="63" applyNumberFormat="1" applyFont="1" applyFill="1" applyAlignment="1">
      <alignment horizontal="right" vertical="center"/>
    </xf>
    <xf numFmtId="171" fontId="9" fillId="24" borderId="0" xfId="53" applyNumberFormat="1" applyFont="1" applyFill="1" applyAlignment="1">
      <alignment horizontal="right" vertical="center"/>
      <protection/>
    </xf>
    <xf numFmtId="171" fontId="7" fillId="24" borderId="0" xfId="63" applyNumberFormat="1" applyFont="1" applyFill="1" applyAlignment="1">
      <alignment vertical="center"/>
    </xf>
    <xf numFmtId="171" fontId="16" fillId="24" borderId="0" xfId="63" applyNumberFormat="1" applyFont="1" applyFill="1" applyAlignment="1">
      <alignment vertical="center"/>
    </xf>
    <xf numFmtId="171" fontId="11" fillId="24" borderId="11" xfId="63" applyNumberFormat="1" applyFont="1" applyFill="1" applyBorder="1" applyAlignment="1">
      <alignment vertical="center" wrapText="1"/>
    </xf>
    <xf numFmtId="171" fontId="2" fillId="24" borderId="11" xfId="63" applyNumberFormat="1" applyFont="1" applyFill="1" applyBorder="1" applyAlignment="1">
      <alignment vertical="center" wrapText="1"/>
    </xf>
    <xf numFmtId="171" fontId="3" fillId="24" borderId="11" xfId="63" applyNumberFormat="1" applyFont="1" applyFill="1" applyBorder="1" applyAlignment="1">
      <alignment vertical="center" wrapText="1"/>
    </xf>
    <xf numFmtId="171" fontId="14" fillId="24" borderId="11" xfId="63" applyNumberFormat="1" applyFont="1" applyFill="1" applyBorder="1" applyAlignment="1">
      <alignment vertical="center" wrapText="1"/>
    </xf>
    <xf numFmtId="171" fontId="7" fillId="24" borderId="11" xfId="63" applyNumberFormat="1" applyFont="1" applyFill="1" applyBorder="1" applyAlignment="1">
      <alignment vertical="center" wrapText="1"/>
    </xf>
    <xf numFmtId="171" fontId="2" fillId="24" borderId="11" xfId="63" applyNumberFormat="1" applyFont="1" applyFill="1" applyBorder="1" applyAlignment="1">
      <alignment vertical="center"/>
    </xf>
    <xf numFmtId="171" fontId="9" fillId="24" borderId="11" xfId="63" applyNumberFormat="1" applyFont="1" applyFill="1" applyBorder="1" applyAlignment="1">
      <alignment vertical="center" wrapText="1"/>
    </xf>
    <xf numFmtId="171" fontId="7" fillId="24" borderId="11" xfId="63" applyNumberFormat="1" applyFont="1" applyFill="1" applyBorder="1" applyAlignment="1">
      <alignment vertical="center"/>
    </xf>
    <xf numFmtId="171" fontId="3" fillId="24" borderId="11" xfId="63" applyNumberFormat="1" applyFont="1" applyFill="1" applyBorder="1" applyAlignment="1">
      <alignment vertical="center"/>
    </xf>
    <xf numFmtId="171" fontId="14" fillId="24" borderId="11" xfId="63" applyNumberFormat="1" applyFont="1" applyFill="1" applyBorder="1" applyAlignment="1">
      <alignment vertical="center"/>
    </xf>
    <xf numFmtId="171" fontId="2" fillId="24" borderId="11" xfId="63" applyNumberFormat="1" applyFont="1" applyFill="1" applyBorder="1" applyAlignment="1">
      <alignment horizontal="center" vertical="center" wrapText="1"/>
    </xf>
    <xf numFmtId="171" fontId="3" fillId="24" borderId="11" xfId="63" applyNumberFormat="1" applyFont="1" applyFill="1" applyBorder="1" applyAlignment="1">
      <alignment horizontal="center" vertical="center"/>
    </xf>
    <xf numFmtId="171" fontId="22" fillId="24" borderId="11" xfId="63" applyNumberFormat="1" applyFont="1" applyFill="1" applyBorder="1" applyAlignment="1">
      <alignment vertical="center"/>
    </xf>
    <xf numFmtId="171" fontId="51" fillId="24" borderId="0" xfId="63" applyNumberFormat="1" applyFont="1" applyFill="1" applyAlignment="1">
      <alignment vertical="center"/>
    </xf>
    <xf numFmtId="171" fontId="58" fillId="24" borderId="0" xfId="63" applyNumberFormat="1" applyFont="1" applyFill="1" applyAlignment="1">
      <alignment vertical="center"/>
    </xf>
    <xf numFmtId="171" fontId="18" fillId="24" borderId="0" xfId="63" applyNumberFormat="1" applyFont="1" applyFill="1" applyAlignment="1">
      <alignment vertical="center"/>
    </xf>
    <xf numFmtId="4" fontId="9" fillId="0" borderId="0" xfId="53" applyNumberFormat="1" applyFont="1" applyFill="1" applyAlignment="1">
      <alignment horizontal="right" vertical="center"/>
      <protection/>
    </xf>
    <xf numFmtId="0" fontId="9" fillId="0" borderId="14" xfId="53" applyFont="1" applyFill="1" applyBorder="1" applyAlignment="1">
      <alignment vertical="center" wrapText="1"/>
      <protection/>
    </xf>
    <xf numFmtId="0" fontId="5" fillId="0" borderId="15" xfId="53" applyFont="1" applyBorder="1" applyAlignment="1">
      <alignment horizontal="center" vertical="center"/>
      <protection/>
    </xf>
    <xf numFmtId="0" fontId="5" fillId="0" borderId="31" xfId="53" applyFont="1" applyBorder="1" applyAlignment="1">
      <alignment horizontal="center" vertical="center"/>
      <protection/>
    </xf>
    <xf numFmtId="4" fontId="9" fillId="0" borderId="0" xfId="53" applyNumberFormat="1" applyFont="1" applyFill="1" applyAlignment="1">
      <alignment horizontal="center" vertical="center"/>
      <protection/>
    </xf>
    <xf numFmtId="4" fontId="11" fillId="0" borderId="15" xfId="53" applyNumberFormat="1" applyFont="1" applyFill="1" applyBorder="1" applyAlignment="1">
      <alignment horizontal="center" vertical="center"/>
      <protection/>
    </xf>
    <xf numFmtId="4" fontId="11" fillId="0" borderId="31" xfId="53" applyNumberFormat="1" applyFont="1" applyFill="1" applyBorder="1" applyAlignment="1">
      <alignment horizontal="center" vertical="top"/>
      <protection/>
    </xf>
    <xf numFmtId="4" fontId="31" fillId="0" borderId="25" xfId="53" applyNumberFormat="1" applyFont="1" applyFill="1" applyBorder="1" applyAlignment="1">
      <alignment horizontal="center" vertical="center"/>
      <protection/>
    </xf>
    <xf numFmtId="4" fontId="11" fillId="4" borderId="25" xfId="53" applyNumberFormat="1" applyFont="1" applyFill="1" applyBorder="1" applyAlignment="1">
      <alignment horizontal="center" vertical="center"/>
      <protection/>
    </xf>
    <xf numFmtId="4" fontId="9" fillId="0" borderId="21" xfId="53" applyNumberFormat="1" applyFont="1" applyFill="1" applyBorder="1" applyAlignment="1">
      <alignment horizontal="center" vertical="center"/>
      <protection/>
    </xf>
    <xf numFmtId="4" fontId="9" fillId="0" borderId="20" xfId="53" applyNumberFormat="1" applyFont="1" applyFill="1" applyBorder="1" applyAlignment="1">
      <alignment horizontal="center" vertical="center"/>
      <protection/>
    </xf>
    <xf numFmtId="4" fontId="9" fillId="0" borderId="32" xfId="53" applyNumberFormat="1" applyFont="1" applyFill="1" applyBorder="1" applyAlignment="1">
      <alignment horizontal="center" vertical="center"/>
      <protection/>
    </xf>
    <xf numFmtId="4" fontId="9" fillId="24" borderId="25" xfId="53" applyNumberFormat="1" applyFont="1" applyFill="1" applyBorder="1" applyAlignment="1">
      <alignment horizontal="center" vertical="center"/>
      <protection/>
    </xf>
    <xf numFmtId="4" fontId="9" fillId="0" borderId="29" xfId="53" applyNumberFormat="1" applyFont="1" applyFill="1" applyBorder="1" applyAlignment="1">
      <alignment horizontal="center" vertical="center"/>
      <protection/>
    </xf>
    <xf numFmtId="4" fontId="9" fillId="0" borderId="12" xfId="53" applyNumberFormat="1" applyFont="1" applyFill="1" applyBorder="1" applyAlignment="1">
      <alignment horizontal="center" vertical="center"/>
      <protection/>
    </xf>
    <xf numFmtId="4" fontId="11" fillId="0" borderId="25"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11" fillId="0" borderId="25" xfId="53" applyNumberFormat="1" applyFont="1" applyFill="1" applyBorder="1" applyAlignment="1">
      <alignment horizontal="center" vertical="center"/>
      <protection/>
    </xf>
    <xf numFmtId="4" fontId="9"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9" fillId="0" borderId="32" xfId="0" applyNumberFormat="1" applyFont="1" applyFill="1" applyBorder="1" applyAlignment="1">
      <alignment horizontal="center" vertical="center"/>
    </xf>
    <xf numFmtId="4" fontId="11" fillId="0" borderId="20" xfId="53" applyNumberFormat="1" applyFont="1" applyFill="1" applyBorder="1" applyAlignment="1">
      <alignment horizontal="center" vertical="center"/>
      <protection/>
    </xf>
    <xf numFmtId="4" fontId="10" fillId="0" borderId="25" xfId="53" applyNumberFormat="1" applyFont="1" applyFill="1" applyBorder="1" applyAlignment="1">
      <alignment horizontal="center" vertical="center"/>
      <protection/>
    </xf>
    <xf numFmtId="4" fontId="53" fillId="0" borderId="0" xfId="53" applyNumberFormat="1" applyFont="1" applyFill="1" applyAlignment="1">
      <alignment vertical="center"/>
      <protection/>
    </xf>
    <xf numFmtId="4" fontId="9" fillId="0" borderId="0" xfId="53" applyNumberFormat="1" applyFont="1" applyFill="1" applyAlignment="1">
      <alignment vertical="center"/>
      <protection/>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4" fontId="53" fillId="0" borderId="0" xfId="53" applyNumberFormat="1" applyFont="1" applyAlignment="1">
      <alignment vertical="center"/>
      <protection/>
    </xf>
    <xf numFmtId="171" fontId="7" fillId="0" borderId="0" xfId="63" applyNumberFormat="1" applyFont="1" applyFill="1" applyAlignment="1">
      <alignment horizontal="center" vertical="center"/>
    </xf>
    <xf numFmtId="171" fontId="16" fillId="0" borderId="0" xfId="63" applyNumberFormat="1" applyFont="1" applyFill="1" applyAlignment="1">
      <alignment horizontal="center" vertical="center"/>
    </xf>
    <xf numFmtId="171" fontId="9" fillId="0" borderId="11" xfId="63" applyNumberFormat="1" applyFont="1" applyFill="1" applyBorder="1" applyAlignment="1">
      <alignment horizontal="center" vertical="center" wrapText="1"/>
    </xf>
    <xf numFmtId="171" fontId="7" fillId="0" borderId="11" xfId="63" applyNumberFormat="1" applyFont="1" applyFill="1" applyBorder="1" applyAlignment="1">
      <alignment horizontal="center" vertical="center"/>
    </xf>
    <xf numFmtId="171" fontId="7" fillId="0" borderId="11" xfId="63" applyNumberFormat="1" applyFont="1" applyFill="1" applyBorder="1" applyAlignment="1">
      <alignment horizontal="center" vertical="center" wrapText="1"/>
    </xf>
    <xf numFmtId="171" fontId="51" fillId="0" borderId="0" xfId="63" applyNumberFormat="1" applyFont="1" applyFill="1" applyAlignment="1">
      <alignment horizontal="center" vertical="center"/>
    </xf>
    <xf numFmtId="171" fontId="9" fillId="0" borderId="0" xfId="63" applyNumberFormat="1" applyFont="1" applyFill="1" applyBorder="1" applyAlignment="1">
      <alignment horizontal="center" vertical="center" wrapText="1"/>
    </xf>
    <xf numFmtId="0" fontId="10" fillId="0" borderId="0" xfId="53" applyFont="1" applyAlignment="1">
      <alignment horizontal="center" vertical="center" wrapText="1"/>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49" fontId="11" fillId="0" borderId="35" xfId="53" applyNumberFormat="1" applyFont="1" applyFill="1" applyBorder="1" applyAlignment="1">
      <alignment horizontal="center" vertical="center" wrapText="1"/>
      <protection/>
    </xf>
    <xf numFmtId="49" fontId="11" fillId="0" borderId="41" xfId="53" applyNumberFormat="1" applyFont="1" applyFill="1" applyBorder="1" applyAlignment="1">
      <alignment horizontal="center" vertical="center" wrapText="1"/>
      <protection/>
    </xf>
    <xf numFmtId="0" fontId="5" fillId="0" borderId="0" xfId="53" applyFont="1" applyFill="1" applyAlignment="1">
      <alignment horizontal="center" wrapText="1"/>
      <protection/>
    </xf>
    <xf numFmtId="0" fontId="10" fillId="0" borderId="0" xfId="53" applyFont="1" applyFill="1" applyAlignment="1">
      <alignment horizontal="center" wrapText="1"/>
      <protection/>
    </xf>
    <xf numFmtId="4" fontId="53" fillId="0" borderId="0" xfId="53" applyNumberFormat="1" applyFont="1" applyFill="1" applyAlignment="1">
      <alignment horizontal="center"/>
      <protection/>
    </xf>
    <xf numFmtId="0" fontId="53" fillId="0" borderId="0" xfId="53" applyFont="1" applyFill="1" applyAlignment="1">
      <alignment horizontal="center"/>
      <protection/>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4" fontId="5" fillId="0" borderId="15" xfId="53" applyNumberFormat="1" applyFont="1" applyBorder="1" applyAlignment="1">
      <alignment horizontal="center" vertical="center" wrapText="1"/>
      <protection/>
    </xf>
    <xf numFmtId="4" fontId="5" fillId="0" borderId="31"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15" fillId="0" borderId="0" xfId="53" applyFont="1" applyAlignment="1">
      <alignment horizontal="center" vertical="center" wrapText="1"/>
      <protection/>
    </xf>
    <xf numFmtId="0" fontId="14" fillId="0" borderId="0" xfId="0" applyFont="1" applyFill="1" applyAlignment="1">
      <alignment horizontal="center" wrapText="1"/>
    </xf>
    <xf numFmtId="0" fontId="7" fillId="0" borderId="18" xfId="0" applyFont="1" applyFill="1" applyBorder="1" applyAlignment="1">
      <alignment horizontal="center" wrapText="1"/>
    </xf>
    <xf numFmtId="0" fontId="7" fillId="0" borderId="14" xfId="0" applyFont="1" applyFill="1" applyBorder="1" applyAlignment="1">
      <alignment horizontal="center" wrapText="1"/>
    </xf>
    <xf numFmtId="0" fontId="7" fillId="0" borderId="17" xfId="0" applyFont="1" applyFill="1" applyBorder="1" applyAlignment="1">
      <alignment horizontal="center" wrapText="1"/>
    </xf>
    <xf numFmtId="4" fontId="9" fillId="0" borderId="0" xfId="53" applyNumberFormat="1" applyFont="1" applyFill="1" applyAlignment="1">
      <alignment horizontal="right" vertical="center"/>
      <protection/>
    </xf>
    <xf numFmtId="171" fontId="9" fillId="0" borderId="0" xfId="53" applyNumberFormat="1" applyFont="1" applyFill="1" applyAlignment="1">
      <alignment horizontal="center" vertical="center"/>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0" fontId="11" fillId="0" borderId="14" xfId="0" applyFont="1" applyFill="1" applyBorder="1" applyAlignment="1">
      <alignment horizontal="left" wrapText="1"/>
    </xf>
    <xf numFmtId="0" fontId="11" fillId="0" borderId="17" xfId="0" applyFont="1" applyFill="1" applyBorder="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1092;&#1080;&#1085;.%20&#1086;&#1090;&#1076;&#1077;&#1083;\&#1056;&#1045;&#1064;&#1045;&#1053;&#1048;&#1071;%20&#1057;&#1044;%202015&#1075;\5.%20&#1059;&#1090;&#1086;&#1095;&#1085;&#1077;&#1085;&#1080;&#1077;%20&#1086;&#1090;%2018.03.2015&#1075;\2.%20&#1055;&#1088;&#1080;&#1083;&#1086;&#1078;&#1077;&#1085;&#1080;&#1103;%20&#1082;%20&#1057;&#1044;%20(1-10)%20&#1086;&#1090;%2018.03.201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 Ист."/>
      <sheetName val="Пр.2 Дох."/>
      <sheetName val="Пр.3 ФП "/>
      <sheetName val="Пр.4 ГАД"/>
      <sheetName val="Пр.5 Раз.,Подразд"/>
      <sheetName val="Пр.6 по прогр.."/>
      <sheetName val="Пр.7 Р.П. ЦС. ВР"/>
      <sheetName val="Пр.7,1 изменения"/>
      <sheetName val="Пр.8 Гл.расп."/>
      <sheetName val="Пр.9 Вед."/>
      <sheetName val="Пр.10 Заимств."/>
      <sheetName val="Пр.12 ГАИ)"/>
      <sheetName val="Пр.13 Межбюд."/>
    </sheetNames>
    <sheetDataSet>
      <sheetData sheetId="1">
        <row r="11">
          <cell r="C11">
            <v>40919.3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6"/>
  <sheetViews>
    <sheetView zoomScale="75" zoomScaleNormal="75" zoomScalePageLayoutView="0" workbookViewId="0" topLeftCell="A1">
      <selection activeCell="C5" sqref="C5"/>
    </sheetView>
  </sheetViews>
  <sheetFormatPr defaultColWidth="10.00390625" defaultRowHeight="15"/>
  <cols>
    <col min="1" max="1" width="36.8515625" style="170" customWidth="1"/>
    <col min="2" max="2" width="68.57421875" style="170" customWidth="1"/>
    <col min="3" max="3" width="17.7109375" style="268" customWidth="1"/>
    <col min="4" max="4" width="18.00390625" style="170" customWidth="1"/>
    <col min="5" max="16384" width="10.00390625" style="170" customWidth="1"/>
  </cols>
  <sheetData>
    <row r="1" ht="12.75">
      <c r="C1" s="114" t="s">
        <v>398</v>
      </c>
    </row>
    <row r="2" ht="12.75">
      <c r="C2" s="114" t="s">
        <v>397</v>
      </c>
    </row>
    <row r="3" ht="12.75">
      <c r="C3" s="114" t="s">
        <v>460</v>
      </c>
    </row>
    <row r="4" ht="12.75">
      <c r="C4" s="341" t="s">
        <v>360</v>
      </c>
    </row>
    <row r="5" ht="12.75">
      <c r="C5" s="114" t="s">
        <v>626</v>
      </c>
    </row>
    <row r="7" spans="1:3" s="171" customFormat="1" ht="63" customHeight="1">
      <c r="A7" s="431" t="s">
        <v>202</v>
      </c>
      <c r="B7" s="431"/>
      <c r="C7" s="431"/>
    </row>
    <row r="8" spans="1:3" ht="18" thickBot="1">
      <c r="A8" s="172"/>
      <c r="B8" s="172"/>
      <c r="C8" s="258"/>
    </row>
    <row r="9" spans="1:3" ht="18">
      <c r="A9" s="173" t="s">
        <v>627</v>
      </c>
      <c r="B9" s="432" t="s">
        <v>628</v>
      </c>
      <c r="C9" s="259" t="s">
        <v>629</v>
      </c>
    </row>
    <row r="10" spans="1:3" ht="18" thickBot="1">
      <c r="A10" s="174" t="s">
        <v>630</v>
      </c>
      <c r="B10" s="433"/>
      <c r="C10" s="260" t="s">
        <v>631</v>
      </c>
    </row>
    <row r="11" spans="1:3" s="177" customFormat="1" ht="42" customHeight="1" hidden="1">
      <c r="A11" s="175" t="s">
        <v>632</v>
      </c>
      <c r="B11" s="176" t="s">
        <v>633</v>
      </c>
      <c r="C11" s="261">
        <v>0</v>
      </c>
    </row>
    <row r="12" spans="1:3" s="177" customFormat="1" ht="42" customHeight="1" hidden="1">
      <c r="A12" s="178" t="s">
        <v>634</v>
      </c>
      <c r="B12" s="179" t="s">
        <v>635</v>
      </c>
      <c r="C12" s="262">
        <f>'[1]Пр.2 Дох.'!C11*0.05</f>
        <v>2045.9650000000001</v>
      </c>
    </row>
    <row r="13" spans="1:3" s="180" customFormat="1" ht="54" customHeight="1" hidden="1">
      <c r="A13" s="175" t="s">
        <v>636</v>
      </c>
      <c r="B13" s="176" t="s">
        <v>637</v>
      </c>
      <c r="C13" s="261">
        <f>C14-C15</f>
        <v>0</v>
      </c>
    </row>
    <row r="14" spans="1:3" s="180" customFormat="1" ht="62.25" customHeight="1" hidden="1">
      <c r="A14" s="181" t="s">
        <v>638</v>
      </c>
      <c r="B14" s="182" t="s">
        <v>639</v>
      </c>
      <c r="C14" s="262"/>
    </row>
    <row r="15" spans="1:3" s="180" customFormat="1" ht="54.75" customHeight="1" hidden="1">
      <c r="A15" s="181" t="s">
        <v>640</v>
      </c>
      <c r="B15" s="182" t="s">
        <v>641</v>
      </c>
      <c r="C15" s="262"/>
    </row>
    <row r="16" spans="1:3" s="180" customFormat="1" ht="12" customHeight="1">
      <c r="A16" s="183"/>
      <c r="B16" s="183"/>
      <c r="C16" s="261"/>
    </row>
    <row r="17" spans="1:4" s="180" customFormat="1" ht="34.5">
      <c r="A17" s="183" t="s">
        <v>642</v>
      </c>
      <c r="B17" s="176" t="s">
        <v>643</v>
      </c>
      <c r="C17" s="261">
        <f>C30-C11</f>
        <v>5983.622180000035</v>
      </c>
      <c r="D17" s="257"/>
    </row>
    <row r="18" spans="1:3" s="180" customFormat="1" ht="9" customHeight="1">
      <c r="A18" s="183"/>
      <c r="B18" s="183"/>
      <c r="C18" s="261"/>
    </row>
    <row r="19" spans="1:3" ht="42" customHeight="1" hidden="1">
      <c r="A19" s="183" t="s">
        <v>644</v>
      </c>
      <c r="B19" s="184" t="s">
        <v>645</v>
      </c>
      <c r="C19" s="261">
        <f>C23-C24+C21</f>
        <v>0</v>
      </c>
    </row>
    <row r="20" spans="1:3" ht="13.5" customHeight="1" hidden="1">
      <c r="A20" s="183"/>
      <c r="B20" s="184"/>
      <c r="C20" s="261"/>
    </row>
    <row r="21" spans="1:3" s="171" customFormat="1" ht="54" hidden="1">
      <c r="A21" s="181" t="s">
        <v>646</v>
      </c>
      <c r="B21" s="182" t="s">
        <v>647</v>
      </c>
      <c r="C21" s="262"/>
    </row>
    <row r="22" spans="1:3" s="171" customFormat="1" ht="18" hidden="1">
      <c r="A22" s="181"/>
      <c r="B22" s="182"/>
      <c r="C22" s="262"/>
    </row>
    <row r="23" spans="1:3" s="171" customFormat="1" ht="62.25" customHeight="1" hidden="1">
      <c r="A23" s="181" t="s">
        <v>648</v>
      </c>
      <c r="B23" s="182" t="s">
        <v>649</v>
      </c>
      <c r="C23" s="262"/>
    </row>
    <row r="24" spans="1:3" s="171" customFormat="1" ht="39" customHeight="1" hidden="1">
      <c r="A24" s="181" t="s">
        <v>650</v>
      </c>
      <c r="B24" s="182" t="s">
        <v>651</v>
      </c>
      <c r="C24" s="262"/>
    </row>
    <row r="25" spans="1:3" s="171" customFormat="1" ht="39" customHeight="1" hidden="1">
      <c r="A25" s="185"/>
      <c r="B25" s="186"/>
      <c r="C25" s="263"/>
    </row>
    <row r="26" spans="1:3" ht="39" customHeight="1" hidden="1">
      <c r="A26" s="183" t="s">
        <v>652</v>
      </c>
      <c r="B26" s="184" t="s">
        <v>653</v>
      </c>
      <c r="C26" s="261">
        <f>C28</f>
        <v>0</v>
      </c>
    </row>
    <row r="27" spans="1:3" s="171" customFormat="1" ht="39" customHeight="1" hidden="1">
      <c r="A27" s="185"/>
      <c r="B27" s="186"/>
      <c r="C27" s="263"/>
    </row>
    <row r="28" spans="1:3" s="171" customFormat="1" ht="39" customHeight="1" hidden="1">
      <c r="A28" s="185" t="s">
        <v>654</v>
      </c>
      <c r="B28" s="186" t="s">
        <v>655</v>
      </c>
      <c r="C28" s="263"/>
    </row>
    <row r="29" spans="1:3" s="171" customFormat="1" ht="39" customHeight="1" hidden="1">
      <c r="A29" s="185"/>
      <c r="B29" s="186"/>
      <c r="C29" s="263"/>
    </row>
    <row r="30" spans="1:4" s="171" customFormat="1" ht="39" customHeight="1" thickBot="1">
      <c r="A30" s="187"/>
      <c r="B30" s="188" t="s">
        <v>656</v>
      </c>
      <c r="C30" s="312">
        <f>'Пр.7 Р.П. ЦС. ВР'!E412-'Пр.2. Доходы'!C59</f>
        <v>5983.622180000035</v>
      </c>
      <c r="D30" s="304"/>
    </row>
    <row r="31" spans="1:3" ht="12.75">
      <c r="A31" s="189"/>
      <c r="B31" s="189"/>
      <c r="C31" s="266"/>
    </row>
    <row r="32" spans="1:3" ht="12.75">
      <c r="A32" s="190"/>
      <c r="B32" s="190"/>
      <c r="C32" s="366"/>
    </row>
    <row r="33" spans="1:3" s="171" customFormat="1" ht="12.75">
      <c r="A33" s="190"/>
      <c r="B33" s="190"/>
      <c r="C33" s="265"/>
    </row>
    <row r="34" spans="1:3" s="171" customFormat="1" ht="12.75">
      <c r="A34" s="189"/>
      <c r="B34" s="189"/>
      <c r="C34" s="327"/>
    </row>
    <row r="35" spans="1:3" s="171" customFormat="1" ht="12.75">
      <c r="A35" s="189"/>
      <c r="B35" s="191"/>
      <c r="C35" s="264"/>
    </row>
    <row r="36" spans="1:3" ht="12.75">
      <c r="A36" s="189"/>
      <c r="B36" s="191"/>
      <c r="C36" s="264"/>
    </row>
    <row r="37" spans="1:3" ht="17.25">
      <c r="A37" s="192"/>
      <c r="B37" s="193"/>
      <c r="C37" s="267"/>
    </row>
    <row r="46" ht="12.75">
      <c r="B46" s="170" t="s">
        <v>657</v>
      </c>
    </row>
  </sheetData>
  <sheetProtection/>
  <mergeCells count="2">
    <mergeCell ref="A7:C7"/>
    <mergeCell ref="B9:B10"/>
  </mergeCells>
  <printOptions/>
  <pageMargins left="0.7086614173228347" right="0"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62"/>
  <sheetViews>
    <sheetView zoomScalePageLayoutView="0" workbookViewId="0" topLeftCell="A1">
      <selection activeCell="C5" sqref="C5"/>
    </sheetView>
  </sheetViews>
  <sheetFormatPr defaultColWidth="10.140625" defaultRowHeight="15"/>
  <cols>
    <col min="1" max="1" width="20.7109375" style="194" customWidth="1"/>
    <col min="2" max="2" width="53.00390625" style="299" customWidth="1"/>
    <col min="3" max="3" width="17.28125" style="412" customWidth="1"/>
    <col min="4" max="4" width="7.57421875" style="194" hidden="1" customWidth="1"/>
    <col min="5" max="5" width="6.7109375" style="194" hidden="1" customWidth="1"/>
    <col min="6" max="6" width="12.8515625" style="194" bestFit="1" customWidth="1"/>
    <col min="7" max="7" width="10.421875" style="194" bestFit="1" customWidth="1"/>
    <col min="8" max="16384" width="10.140625" style="194" customWidth="1"/>
  </cols>
  <sheetData>
    <row r="1" ht="12.75">
      <c r="C1" s="387" t="s">
        <v>398</v>
      </c>
    </row>
    <row r="2" ht="12.75">
      <c r="C2" s="387" t="s">
        <v>397</v>
      </c>
    </row>
    <row r="3" ht="12.75">
      <c r="C3" s="114" t="s">
        <v>460</v>
      </c>
    </row>
    <row r="4" ht="12.75">
      <c r="C4" s="114" t="s">
        <v>360</v>
      </c>
    </row>
    <row r="5" ht="12.75">
      <c r="C5" s="387" t="s">
        <v>658</v>
      </c>
    </row>
    <row r="7" spans="1:3" ht="48" customHeight="1">
      <c r="A7" s="436" t="s">
        <v>220</v>
      </c>
      <c r="B7" s="436"/>
      <c r="C7" s="436"/>
    </row>
    <row r="8" spans="1:3" ht="13.5" thickBot="1">
      <c r="A8" s="195"/>
      <c r="B8" s="300"/>
      <c r="C8" s="391"/>
    </row>
    <row r="9" spans="1:3" ht="12.75">
      <c r="A9" s="196" t="s">
        <v>627</v>
      </c>
      <c r="B9" s="434" t="s">
        <v>659</v>
      </c>
      <c r="C9" s="392" t="s">
        <v>629</v>
      </c>
    </row>
    <row r="10" spans="1:3" ht="13.5" thickBot="1">
      <c r="A10" s="197" t="s">
        <v>630</v>
      </c>
      <c r="B10" s="435"/>
      <c r="C10" s="393" t="s">
        <v>660</v>
      </c>
    </row>
    <row r="11" spans="1:6" ht="17.25" thickBot="1">
      <c r="A11" s="198" t="s">
        <v>661</v>
      </c>
      <c r="B11" s="302" t="s">
        <v>662</v>
      </c>
      <c r="C11" s="394">
        <f>C12+C23+C26+C17+C38+C45+C53+C56+C43+C35</f>
        <v>46595.87</v>
      </c>
      <c r="F11" s="303"/>
    </row>
    <row r="12" spans="1:3" ht="13.5" thickBot="1">
      <c r="A12" s="199" t="s">
        <v>663</v>
      </c>
      <c r="B12" s="217" t="s">
        <v>664</v>
      </c>
      <c r="C12" s="395">
        <f>C13</f>
        <v>10646.5</v>
      </c>
    </row>
    <row r="13" spans="1:3" ht="12.75">
      <c r="A13" s="200" t="s">
        <v>665</v>
      </c>
      <c r="B13" s="222" t="s">
        <v>666</v>
      </c>
      <c r="C13" s="396">
        <f>C14+C15+C16</f>
        <v>10646.5</v>
      </c>
    </row>
    <row r="14" spans="1:3" ht="78.75">
      <c r="A14" s="200" t="s">
        <v>667</v>
      </c>
      <c r="B14" s="201" t="s">
        <v>668</v>
      </c>
      <c r="C14" s="397">
        <f>9636.8+832.5</f>
        <v>10469.3</v>
      </c>
    </row>
    <row r="15" spans="1:3" ht="105">
      <c r="A15" s="200" t="s">
        <v>669</v>
      </c>
      <c r="B15" s="202" t="s">
        <v>670</v>
      </c>
      <c r="C15" s="398">
        <f>100+63.6</f>
        <v>163.6</v>
      </c>
    </row>
    <row r="16" spans="1:3" ht="53.25" thickBot="1">
      <c r="A16" s="200" t="s">
        <v>671</v>
      </c>
      <c r="B16" s="203" t="s">
        <v>672</v>
      </c>
      <c r="C16" s="398">
        <f>60-46.4</f>
        <v>13.600000000000001</v>
      </c>
    </row>
    <row r="17" spans="1:4" ht="39.75" thickBot="1">
      <c r="A17" s="199" t="s">
        <v>673</v>
      </c>
      <c r="B17" s="217" t="s">
        <v>674</v>
      </c>
      <c r="C17" s="395">
        <f>C18</f>
        <v>1800</v>
      </c>
      <c r="D17" s="204">
        <f>C17-D18</f>
        <v>240.5999999999999</v>
      </c>
    </row>
    <row r="18" spans="1:4" ht="29.25" customHeight="1" thickBot="1">
      <c r="A18" s="205" t="s">
        <v>675</v>
      </c>
      <c r="B18" s="274" t="s">
        <v>676</v>
      </c>
      <c r="C18" s="399">
        <f>C19+C20+C21+C22</f>
        <v>1800</v>
      </c>
      <c r="D18" s="194">
        <f>D19+D20+D21+D22</f>
        <v>1559.4</v>
      </c>
    </row>
    <row r="19" spans="1:4" ht="52.5">
      <c r="A19" s="206" t="s">
        <v>677</v>
      </c>
      <c r="B19" s="207" t="s">
        <v>678</v>
      </c>
      <c r="C19" s="400">
        <f>500+110.6</f>
        <v>610.6</v>
      </c>
      <c r="D19" s="194">
        <v>400</v>
      </c>
    </row>
    <row r="20" spans="1:4" ht="66">
      <c r="A20" s="206" t="s">
        <v>679</v>
      </c>
      <c r="B20" s="201" t="s">
        <v>680</v>
      </c>
      <c r="C20" s="397">
        <f>150-140.6</f>
        <v>9.400000000000006</v>
      </c>
      <c r="D20" s="194">
        <v>200</v>
      </c>
    </row>
    <row r="21" spans="1:4" ht="66">
      <c r="A21" s="206" t="s">
        <v>681</v>
      </c>
      <c r="B21" s="208" t="s">
        <v>682</v>
      </c>
      <c r="C21" s="397">
        <f>1100+80</f>
        <v>1180</v>
      </c>
      <c r="D21" s="194">
        <v>924.4</v>
      </c>
    </row>
    <row r="22" spans="1:4" ht="53.25" thickBot="1">
      <c r="A22" s="206" t="s">
        <v>683</v>
      </c>
      <c r="B22" s="209" t="s">
        <v>684</v>
      </c>
      <c r="C22" s="401">
        <f>50-50</f>
        <v>0</v>
      </c>
      <c r="D22" s="194">
        <v>35</v>
      </c>
    </row>
    <row r="23" spans="1:3" ht="13.5" thickBot="1">
      <c r="A23" s="199" t="s">
        <v>685</v>
      </c>
      <c r="B23" s="217" t="s">
        <v>686</v>
      </c>
      <c r="C23" s="395">
        <f>C24</f>
        <v>81.5</v>
      </c>
    </row>
    <row r="24" spans="1:3" ht="12.75">
      <c r="A24" s="200" t="s">
        <v>687</v>
      </c>
      <c r="B24" s="222" t="s">
        <v>688</v>
      </c>
      <c r="C24" s="396">
        <f>C25</f>
        <v>81.5</v>
      </c>
    </row>
    <row r="25" spans="1:3" ht="13.5" thickBot="1">
      <c r="A25" s="200" t="s">
        <v>60</v>
      </c>
      <c r="B25" s="203" t="s">
        <v>688</v>
      </c>
      <c r="C25" s="398">
        <f>51.5+30</f>
        <v>81.5</v>
      </c>
    </row>
    <row r="26" spans="1:3" ht="13.5" thickBot="1">
      <c r="A26" s="199" t="s">
        <v>689</v>
      </c>
      <c r="B26" s="210" t="s">
        <v>690</v>
      </c>
      <c r="C26" s="395">
        <f>C27+C29+C32</f>
        <v>6695.8</v>
      </c>
    </row>
    <row r="27" spans="1:3" ht="13.5" thickBot="1">
      <c r="A27" s="200" t="s">
        <v>691</v>
      </c>
      <c r="B27" s="211" t="s">
        <v>692</v>
      </c>
      <c r="C27" s="402">
        <f>C28</f>
        <v>378.79999999999995</v>
      </c>
    </row>
    <row r="28" spans="1:3" ht="39">
      <c r="A28" s="200" t="s">
        <v>61</v>
      </c>
      <c r="B28" s="212" t="s">
        <v>693</v>
      </c>
      <c r="C28" s="403">
        <f>653.9-275.1</f>
        <v>378.79999999999995</v>
      </c>
    </row>
    <row r="29" spans="1:3" ht="13.5" hidden="1" thickBot="1">
      <c r="A29" s="200" t="s">
        <v>694</v>
      </c>
      <c r="B29" s="213" t="s">
        <v>695</v>
      </c>
      <c r="C29" s="404">
        <f>C30+C31</f>
        <v>0</v>
      </c>
    </row>
    <row r="30" spans="1:3" ht="12.75" hidden="1">
      <c r="A30" s="200" t="s">
        <v>696</v>
      </c>
      <c r="B30" s="214" t="s">
        <v>697</v>
      </c>
      <c r="C30" s="405">
        <v>0</v>
      </c>
    </row>
    <row r="31" spans="1:3" ht="12.75" hidden="1">
      <c r="A31" s="200" t="s">
        <v>698</v>
      </c>
      <c r="B31" s="215" t="s">
        <v>699</v>
      </c>
      <c r="C31" s="406">
        <v>0</v>
      </c>
    </row>
    <row r="32" spans="1:3" ht="12.75">
      <c r="A32" s="200" t="s">
        <v>700</v>
      </c>
      <c r="B32" s="215" t="s">
        <v>701</v>
      </c>
      <c r="C32" s="407">
        <f>C33+C34</f>
        <v>6317</v>
      </c>
    </row>
    <row r="33" spans="1:3" ht="52.5">
      <c r="A33" s="200" t="s">
        <v>224</v>
      </c>
      <c r="B33" s="215" t="s">
        <v>702</v>
      </c>
      <c r="C33" s="406">
        <f>1500+155.5</f>
        <v>1655.5</v>
      </c>
    </row>
    <row r="34" spans="1:3" ht="53.25" thickBot="1">
      <c r="A34" s="200" t="s">
        <v>225</v>
      </c>
      <c r="B34" s="216" t="s">
        <v>703</v>
      </c>
      <c r="C34" s="408">
        <f>3900+761.5</f>
        <v>4661.5</v>
      </c>
    </row>
    <row r="35" spans="1:3" ht="53.25" hidden="1" thickBot="1">
      <c r="A35" s="199" t="s">
        <v>62</v>
      </c>
      <c r="B35" s="217" t="s">
        <v>67</v>
      </c>
      <c r="C35" s="395">
        <f>C36</f>
        <v>0</v>
      </c>
    </row>
    <row r="36" spans="1:3" ht="26.25" hidden="1">
      <c r="A36" s="200" t="s">
        <v>63</v>
      </c>
      <c r="B36" s="222" t="s">
        <v>66</v>
      </c>
      <c r="C36" s="396">
        <f>C37</f>
        <v>0</v>
      </c>
    </row>
    <row r="37" spans="1:3" ht="39.75" hidden="1" thickBot="1">
      <c r="A37" s="269" t="s">
        <v>64</v>
      </c>
      <c r="B37" s="203" t="s">
        <v>65</v>
      </c>
      <c r="C37" s="398"/>
    </row>
    <row r="38" spans="1:5" ht="39.75" thickBot="1">
      <c r="A38" s="198" t="s">
        <v>704</v>
      </c>
      <c r="B38" s="217" t="s">
        <v>705</v>
      </c>
      <c r="C38" s="395">
        <f>C39+C40+C41+C42</f>
        <v>21928.3</v>
      </c>
      <c r="D38" s="194">
        <f>D39+D40+D41+D42</f>
        <v>18150</v>
      </c>
      <c r="E38" s="204">
        <f>C38-D38</f>
        <v>3778.2999999999993</v>
      </c>
    </row>
    <row r="39" spans="1:4" ht="66">
      <c r="A39" s="218" t="s">
        <v>706</v>
      </c>
      <c r="B39" s="219" t="s">
        <v>707</v>
      </c>
      <c r="C39" s="405">
        <f>4100+654.4</f>
        <v>4754.4</v>
      </c>
      <c r="D39" s="194">
        <v>3250</v>
      </c>
    </row>
    <row r="40" spans="1:4" ht="66">
      <c r="A40" s="200" t="s">
        <v>708</v>
      </c>
      <c r="B40" s="220" t="s">
        <v>709</v>
      </c>
      <c r="C40" s="406">
        <f>100+215.5</f>
        <v>315.5</v>
      </c>
      <c r="D40" s="194">
        <v>200</v>
      </c>
    </row>
    <row r="41" spans="1:4" ht="66">
      <c r="A41" s="200" t="s">
        <v>710</v>
      </c>
      <c r="B41" s="220" t="s">
        <v>711</v>
      </c>
      <c r="C41" s="406">
        <f>15800-200-200.9</f>
        <v>15399.1</v>
      </c>
      <c r="D41" s="194">
        <v>13400</v>
      </c>
    </row>
    <row r="42" spans="1:4" ht="66" thickBot="1">
      <c r="A42" s="200" t="s">
        <v>712</v>
      </c>
      <c r="B42" s="219" t="s">
        <v>713</v>
      </c>
      <c r="C42" s="408">
        <f>1375+84.3</f>
        <v>1459.3</v>
      </c>
      <c r="D42" s="194">
        <v>1300</v>
      </c>
    </row>
    <row r="43" spans="1:3" ht="39.75" thickBot="1">
      <c r="A43" s="199" t="s">
        <v>714</v>
      </c>
      <c r="B43" s="217" t="s">
        <v>715</v>
      </c>
      <c r="C43" s="395">
        <f>C44</f>
        <v>109.6</v>
      </c>
    </row>
    <row r="44" spans="1:3" ht="27" thickBot="1">
      <c r="A44" s="200" t="s">
        <v>716</v>
      </c>
      <c r="B44" s="220" t="s">
        <v>717</v>
      </c>
      <c r="C44" s="396">
        <f>100+9.6</f>
        <v>109.6</v>
      </c>
    </row>
    <row r="45" spans="1:3" ht="27" thickBot="1">
      <c r="A45" s="199" t="s">
        <v>718</v>
      </c>
      <c r="B45" s="217" t="s">
        <v>719</v>
      </c>
      <c r="C45" s="395">
        <f>C46+C47+C52</f>
        <v>3150.8999999999996</v>
      </c>
    </row>
    <row r="46" spans="1:3" ht="78.75">
      <c r="A46" s="200" t="s">
        <v>720</v>
      </c>
      <c r="B46" s="219" t="s">
        <v>721</v>
      </c>
      <c r="C46" s="396">
        <f>2000-585+738.1</f>
        <v>2153.1</v>
      </c>
    </row>
    <row r="47" spans="1:5" ht="52.5">
      <c r="A47" s="200" t="s">
        <v>722</v>
      </c>
      <c r="B47" s="221" t="s">
        <v>723</v>
      </c>
      <c r="C47" s="397">
        <f>C50+C51</f>
        <v>876.8</v>
      </c>
      <c r="D47" s="194">
        <f>D50+D51</f>
        <v>800</v>
      </c>
      <c r="E47" s="204">
        <f>C47-D47</f>
        <v>76.79999999999995</v>
      </c>
    </row>
    <row r="48" spans="1:3" ht="12.75" hidden="1">
      <c r="A48" s="199" t="s">
        <v>0</v>
      </c>
      <c r="B48" s="301" t="s">
        <v>1</v>
      </c>
      <c r="C48" s="409">
        <f>C49</f>
        <v>0</v>
      </c>
    </row>
    <row r="49" spans="1:3" ht="26.25" hidden="1">
      <c r="A49" s="200" t="s">
        <v>2</v>
      </c>
      <c r="B49" s="208" t="s">
        <v>3</v>
      </c>
      <c r="C49" s="397"/>
    </row>
    <row r="50" spans="1:4" ht="39">
      <c r="A50" s="200" t="s">
        <v>4</v>
      </c>
      <c r="B50" s="220" t="s">
        <v>5</v>
      </c>
      <c r="C50" s="397">
        <f>300-100-42.6</f>
        <v>157.4</v>
      </c>
      <c r="D50" s="194">
        <v>700</v>
      </c>
    </row>
    <row r="51" spans="1:4" ht="52.5">
      <c r="A51" s="200" t="s">
        <v>6</v>
      </c>
      <c r="B51" s="220" t="s">
        <v>7</v>
      </c>
      <c r="C51" s="398">
        <f>400+319.4</f>
        <v>719.4</v>
      </c>
      <c r="D51" s="194">
        <v>100</v>
      </c>
    </row>
    <row r="52" spans="1:3" ht="66" thickBot="1">
      <c r="A52" s="200" t="s">
        <v>349</v>
      </c>
      <c r="B52" s="220" t="s">
        <v>350</v>
      </c>
      <c r="C52" s="401">
        <v>121</v>
      </c>
    </row>
    <row r="53" spans="1:3" ht="13.5" thickBot="1">
      <c r="A53" s="199" t="s">
        <v>8</v>
      </c>
      <c r="B53" s="217" t="s">
        <v>9</v>
      </c>
      <c r="C53" s="395">
        <f>C54+C55</f>
        <v>314.9</v>
      </c>
    </row>
    <row r="54" spans="1:3" ht="52.5">
      <c r="A54" s="200" t="s">
        <v>10</v>
      </c>
      <c r="B54" s="222" t="s">
        <v>11</v>
      </c>
      <c r="C54" s="396">
        <f>70-61.6</f>
        <v>8.399999999999999</v>
      </c>
    </row>
    <row r="55" spans="1:3" ht="39.75" thickBot="1">
      <c r="A55" s="200" t="s">
        <v>12</v>
      </c>
      <c r="B55" s="223" t="s">
        <v>13</v>
      </c>
      <c r="C55" s="398">
        <f>50+256.5</f>
        <v>306.5</v>
      </c>
    </row>
    <row r="56" spans="1:3" ht="13.5" thickBot="1">
      <c r="A56" s="199" t="s">
        <v>14</v>
      </c>
      <c r="B56" s="217" t="s">
        <v>15</v>
      </c>
      <c r="C56" s="395">
        <f>C57</f>
        <v>1868.37</v>
      </c>
    </row>
    <row r="57" spans="1:3" ht="13.5" thickBot="1">
      <c r="A57" s="200" t="s">
        <v>16</v>
      </c>
      <c r="B57" s="220" t="s">
        <v>17</v>
      </c>
      <c r="C57" s="401">
        <f>21.97+608.4+585+653</f>
        <v>1868.37</v>
      </c>
    </row>
    <row r="58" spans="1:6" ht="17.25" thickBot="1">
      <c r="A58" s="199" t="s">
        <v>18</v>
      </c>
      <c r="B58" s="302" t="s">
        <v>19</v>
      </c>
      <c r="C58" s="394">
        <f>'Пр.3 ФП'!C10</f>
        <v>200437.59358</v>
      </c>
      <c r="F58" s="303"/>
    </row>
    <row r="59" spans="1:3" ht="18" thickBot="1">
      <c r="A59" s="224"/>
      <c r="B59" s="302" t="s">
        <v>20</v>
      </c>
      <c r="C59" s="410">
        <f>C11+C58</f>
        <v>247033.46357999998</v>
      </c>
    </row>
    <row r="60" ht="12.75">
      <c r="C60" s="411"/>
    </row>
    <row r="62" spans="3:7" ht="12.75">
      <c r="C62" s="411"/>
      <c r="D62" s="330"/>
      <c r="E62" s="330"/>
      <c r="F62" s="330"/>
      <c r="G62" s="330"/>
    </row>
  </sheetData>
  <sheetProtection/>
  <mergeCells count="2">
    <mergeCell ref="B9:B10"/>
    <mergeCell ref="A7:C7"/>
  </mergeCells>
  <printOptions/>
  <pageMargins left="0.7" right="0.7" top="0.75" bottom="0.75"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84"/>
  <sheetViews>
    <sheetView zoomScalePageLayoutView="0" workbookViewId="0" topLeftCell="A1">
      <selection activeCell="C5" sqref="C5"/>
    </sheetView>
  </sheetViews>
  <sheetFormatPr defaultColWidth="97.8515625" defaultRowHeight="15"/>
  <cols>
    <col min="1" max="1" width="21.28125" style="229" customWidth="1"/>
    <col min="2" max="2" width="64.421875" style="255" customWidth="1"/>
    <col min="3" max="3" width="15.28125" style="325" customWidth="1"/>
    <col min="4" max="4" width="14.8515625" style="228" hidden="1" customWidth="1"/>
    <col min="5" max="5" width="14.140625" style="229" hidden="1" customWidth="1"/>
    <col min="6" max="6" width="16.57421875" style="229" customWidth="1"/>
    <col min="7" max="7" width="14.28125" style="229" customWidth="1"/>
    <col min="8" max="239" width="10.00390625" style="229" customWidth="1"/>
    <col min="240" max="240" width="25.421875" style="229" customWidth="1"/>
    <col min="241" max="16384" width="97.8515625" style="229" customWidth="1"/>
  </cols>
  <sheetData>
    <row r="1" spans="2:4" s="225" customFormat="1" ht="15">
      <c r="B1" s="226"/>
      <c r="C1" s="313" t="s">
        <v>398</v>
      </c>
      <c r="D1" s="227"/>
    </row>
    <row r="2" spans="2:4" s="225" customFormat="1" ht="15">
      <c r="B2" s="226"/>
      <c r="C2" s="313" t="s">
        <v>397</v>
      </c>
      <c r="D2" s="227"/>
    </row>
    <row r="3" spans="2:4" s="225" customFormat="1" ht="12.75">
      <c r="B3" s="226"/>
      <c r="C3" s="114" t="s">
        <v>460</v>
      </c>
      <c r="D3" s="227"/>
    </row>
    <row r="4" spans="2:4" s="225" customFormat="1" ht="12.75">
      <c r="B4" s="226"/>
      <c r="C4" s="114" t="s">
        <v>360</v>
      </c>
      <c r="D4" s="227"/>
    </row>
    <row r="5" spans="2:4" s="225" customFormat="1" ht="15">
      <c r="B5" s="226"/>
      <c r="C5" s="313" t="s">
        <v>21</v>
      </c>
      <c r="D5" s="227"/>
    </row>
    <row r="6" spans="2:4" s="225" customFormat="1" ht="13.5" customHeight="1">
      <c r="B6" s="226"/>
      <c r="C6" s="314"/>
      <c r="D6" s="227"/>
    </row>
    <row r="7" spans="1:3" ht="79.5" customHeight="1">
      <c r="A7" s="437" t="s">
        <v>203</v>
      </c>
      <c r="B7" s="437"/>
      <c r="C7" s="437"/>
    </row>
    <row r="8" spans="1:3" ht="15" customHeight="1" thickBot="1">
      <c r="A8" s="230"/>
      <c r="B8" s="231"/>
      <c r="C8" s="315"/>
    </row>
    <row r="9" spans="1:3" ht="26.25" thickBot="1">
      <c r="A9" s="232" t="s">
        <v>22</v>
      </c>
      <c r="B9" s="233" t="s">
        <v>659</v>
      </c>
      <c r="C9" s="333" t="s">
        <v>287</v>
      </c>
    </row>
    <row r="10" spans="1:7" ht="47.25">
      <c r="A10" s="234" t="s">
        <v>23</v>
      </c>
      <c r="B10" s="237" t="s">
        <v>24</v>
      </c>
      <c r="C10" s="331">
        <f>C12+C19+C53+C62</f>
        <v>200437.59358</v>
      </c>
      <c r="F10" s="279"/>
      <c r="G10" s="279"/>
    </row>
    <row r="11" spans="1:3" ht="14.25" customHeight="1">
      <c r="A11" s="235"/>
      <c r="B11" s="236"/>
      <c r="C11" s="316"/>
    </row>
    <row r="12" spans="1:3" ht="31.5">
      <c r="A12" s="235" t="s">
        <v>267</v>
      </c>
      <c r="B12" s="237" t="s">
        <v>26</v>
      </c>
      <c r="C12" s="317">
        <f>C13+C15+C18</f>
        <v>27192</v>
      </c>
    </row>
    <row r="13" spans="1:3" ht="15.75">
      <c r="A13" s="235" t="s">
        <v>27</v>
      </c>
      <c r="B13" s="238" t="s">
        <v>28</v>
      </c>
      <c r="C13" s="318">
        <f>C16+C17</f>
        <v>22541.2</v>
      </c>
    </row>
    <row r="14" spans="1:3" ht="12.75" hidden="1">
      <c r="A14" s="235"/>
      <c r="B14" s="238"/>
      <c r="C14" s="319"/>
    </row>
    <row r="15" spans="1:3" ht="15" hidden="1">
      <c r="A15" s="235" t="s">
        <v>29</v>
      </c>
      <c r="B15" s="238" t="s">
        <v>30</v>
      </c>
      <c r="C15" s="320">
        <v>0</v>
      </c>
    </row>
    <row r="16" spans="1:3" ht="15.75">
      <c r="A16" s="235"/>
      <c r="B16" s="239" t="s">
        <v>31</v>
      </c>
      <c r="C16" s="320">
        <v>11914.6</v>
      </c>
    </row>
    <row r="17" spans="1:6" ht="15.75">
      <c r="A17" s="235"/>
      <c r="B17" s="239" t="s">
        <v>32</v>
      </c>
      <c r="C17" s="320">
        <v>10626.6</v>
      </c>
      <c r="F17" s="228"/>
    </row>
    <row r="18" spans="1:3" ht="25.5">
      <c r="A18" s="328" t="s">
        <v>268</v>
      </c>
      <c r="B18" s="329" t="s">
        <v>269</v>
      </c>
      <c r="C18" s="318">
        <f>2895.8+1755</f>
        <v>4650.8</v>
      </c>
    </row>
    <row r="19" spans="1:7" ht="31.5">
      <c r="A19" s="235" t="s">
        <v>25</v>
      </c>
      <c r="B19" s="237" t="s">
        <v>33</v>
      </c>
      <c r="C19" s="317">
        <f>C21+C23+C27+C29+C31+C33+C35+C37+C39+C41+C45+C47+C49+C51+C43</f>
        <v>164733.08358</v>
      </c>
      <c r="G19" s="228"/>
    </row>
    <row r="20" spans="1:3" ht="15">
      <c r="A20" s="241"/>
      <c r="B20" s="237"/>
      <c r="C20" s="317"/>
    </row>
    <row r="21" spans="1:7" ht="68.25" customHeight="1">
      <c r="A21" s="240" t="s">
        <v>34</v>
      </c>
      <c r="B21" s="243" t="s">
        <v>35</v>
      </c>
      <c r="C21" s="319">
        <f>47896.73046+15805.30164</f>
        <v>63702.0321</v>
      </c>
      <c r="D21" s="228">
        <v>13420588</v>
      </c>
      <c r="F21" s="279"/>
      <c r="G21" s="279"/>
    </row>
    <row r="22" spans="1:3" ht="10.5" customHeight="1">
      <c r="A22" s="240"/>
      <c r="B22" s="238"/>
      <c r="C22" s="319"/>
    </row>
    <row r="23" spans="1:4" ht="53.25" customHeight="1">
      <c r="A23" s="240" t="s">
        <v>36</v>
      </c>
      <c r="B23" s="243" t="s">
        <v>223</v>
      </c>
      <c r="C23" s="319">
        <f>65296.79822</f>
        <v>65296.79822</v>
      </c>
      <c r="D23" s="228">
        <v>13420588</v>
      </c>
    </row>
    <row r="24" spans="1:3" ht="12.75" hidden="1">
      <c r="A24" s="240"/>
      <c r="B24" s="238"/>
      <c r="C24" s="319"/>
    </row>
    <row r="25" spans="1:4" ht="39" hidden="1">
      <c r="A25" s="240" t="s">
        <v>36</v>
      </c>
      <c r="B25" s="245" t="s">
        <v>37</v>
      </c>
      <c r="C25" s="319">
        <v>0</v>
      </c>
      <c r="D25" s="228">
        <v>11297761.2</v>
      </c>
    </row>
    <row r="26" spans="1:3" ht="7.5" customHeight="1">
      <c r="A26" s="244"/>
      <c r="B26" s="245"/>
      <c r="C26" s="319"/>
    </row>
    <row r="27" spans="1:4" ht="81" customHeight="1">
      <c r="A27" s="240" t="s">
        <v>55</v>
      </c>
      <c r="B27" s="243" t="s">
        <v>351</v>
      </c>
      <c r="C27" s="319">
        <v>7870.57425</v>
      </c>
      <c r="D27" s="228">
        <v>13420588</v>
      </c>
    </row>
    <row r="28" spans="1:3" ht="7.5" customHeight="1">
      <c r="A28" s="244"/>
      <c r="B28" s="245"/>
      <c r="C28" s="319"/>
    </row>
    <row r="29" spans="1:4" ht="69" customHeight="1">
      <c r="A29" s="240" t="s">
        <v>36</v>
      </c>
      <c r="B29" s="243" t="s">
        <v>352</v>
      </c>
      <c r="C29" s="319">
        <v>10438.13925</v>
      </c>
      <c r="D29" s="228">
        <v>13420588</v>
      </c>
    </row>
    <row r="30" spans="1:3" ht="6.75" customHeight="1">
      <c r="A30" s="240"/>
      <c r="B30" s="247"/>
      <c r="C30" s="319"/>
    </row>
    <row r="31" spans="1:3" ht="28.5" customHeight="1">
      <c r="A31" s="246" t="s">
        <v>40</v>
      </c>
      <c r="B31" s="243" t="s">
        <v>311</v>
      </c>
      <c r="C31" s="319">
        <v>1200.65</v>
      </c>
    </row>
    <row r="32" spans="1:3" ht="11.25" customHeight="1">
      <c r="A32" s="246"/>
      <c r="B32" s="243"/>
      <c r="C32" s="319"/>
    </row>
    <row r="33" spans="1:3" ht="28.5" customHeight="1">
      <c r="A33" s="246" t="s">
        <v>41</v>
      </c>
      <c r="B33" s="243" t="s">
        <v>312</v>
      </c>
      <c r="C33" s="319">
        <v>3932.806</v>
      </c>
    </row>
    <row r="34" spans="1:3" ht="12" customHeight="1">
      <c r="A34" s="240"/>
      <c r="B34" s="247"/>
      <c r="C34" s="319"/>
    </row>
    <row r="35" spans="1:3" ht="39" customHeight="1">
      <c r="A35" s="244" t="s">
        <v>42</v>
      </c>
      <c r="B35" s="243" t="s">
        <v>43</v>
      </c>
      <c r="C35" s="319">
        <v>3125.562</v>
      </c>
    </row>
    <row r="36" spans="1:3" ht="12" customHeight="1">
      <c r="A36" s="240"/>
      <c r="B36" s="247"/>
      <c r="C36" s="319"/>
    </row>
    <row r="37" spans="1:3" ht="42" customHeight="1">
      <c r="A37" s="244" t="s">
        <v>42</v>
      </c>
      <c r="B37" s="243" t="s">
        <v>260</v>
      </c>
      <c r="C37" s="319">
        <v>857.99958</v>
      </c>
    </row>
    <row r="38" spans="1:3" ht="11.25" customHeight="1">
      <c r="A38" s="246"/>
      <c r="B38" s="243"/>
      <c r="C38" s="319"/>
    </row>
    <row r="39" spans="1:3" ht="26.25">
      <c r="A39" s="244" t="s">
        <v>42</v>
      </c>
      <c r="B39" s="243" t="s">
        <v>288</v>
      </c>
      <c r="C39" s="319">
        <v>1764</v>
      </c>
    </row>
    <row r="40" spans="1:3" ht="9" customHeight="1">
      <c r="A40" s="240"/>
      <c r="B40" s="247"/>
      <c r="C40" s="319"/>
    </row>
    <row r="41" spans="1:3" ht="12" customHeight="1">
      <c r="A41" s="244" t="s">
        <v>42</v>
      </c>
      <c r="B41" s="247" t="s">
        <v>71</v>
      </c>
      <c r="C41" s="319">
        <v>651.3</v>
      </c>
    </row>
    <row r="42" spans="1:3" ht="8.25" customHeight="1">
      <c r="A42" s="235"/>
      <c r="B42" s="236"/>
      <c r="C42" s="321"/>
    </row>
    <row r="43" spans="1:3" ht="40.5" customHeight="1">
      <c r="A43" s="246" t="s">
        <v>38</v>
      </c>
      <c r="B43" s="243" t="s">
        <v>39</v>
      </c>
      <c r="C43" s="319">
        <v>930.2</v>
      </c>
    </row>
    <row r="44" spans="1:3" ht="9" customHeight="1">
      <c r="A44" s="246"/>
      <c r="B44" s="243"/>
      <c r="C44" s="319"/>
    </row>
    <row r="45" spans="1:3" ht="57.75" customHeight="1">
      <c r="A45" s="244" t="s">
        <v>42</v>
      </c>
      <c r="B45" s="243" t="s">
        <v>266</v>
      </c>
      <c r="C45" s="319">
        <v>1141.6</v>
      </c>
    </row>
    <row r="46" spans="1:3" ht="9" customHeight="1">
      <c r="A46" s="244"/>
      <c r="B46" s="243"/>
      <c r="C46" s="319"/>
    </row>
    <row r="47" spans="1:3" ht="96" customHeight="1">
      <c r="A47" s="244" t="s">
        <v>42</v>
      </c>
      <c r="B47" s="243" t="s">
        <v>57</v>
      </c>
      <c r="C47" s="319">
        <v>130.71</v>
      </c>
    </row>
    <row r="48" spans="1:3" ht="12.75">
      <c r="A48" s="244"/>
      <c r="B48" s="243"/>
      <c r="C48" s="319"/>
    </row>
    <row r="49" spans="1:3" ht="27.75" customHeight="1">
      <c r="A49" s="244" t="s">
        <v>42</v>
      </c>
      <c r="B49" s="243" t="s">
        <v>347</v>
      </c>
      <c r="C49" s="319">
        <v>719.71218</v>
      </c>
    </row>
    <row r="50" spans="1:3" ht="9.75" customHeight="1">
      <c r="A50" s="246"/>
      <c r="B50" s="243"/>
      <c r="C50" s="319"/>
    </row>
    <row r="51" spans="1:3" ht="81.75" customHeight="1">
      <c r="A51" s="244" t="s">
        <v>42</v>
      </c>
      <c r="B51" s="243" t="s">
        <v>310</v>
      </c>
      <c r="C51" s="319">
        <v>2971</v>
      </c>
    </row>
    <row r="52" spans="1:3" ht="12.75">
      <c r="A52" s="244"/>
      <c r="B52" s="243"/>
      <c r="C52" s="319"/>
    </row>
    <row r="53" spans="1:3" ht="30.75">
      <c r="A53" s="235" t="s">
        <v>25</v>
      </c>
      <c r="B53" s="237" t="s">
        <v>44</v>
      </c>
      <c r="C53" s="317">
        <f>C55+C58</f>
        <v>1485.985</v>
      </c>
    </row>
    <row r="54" spans="1:3" ht="9.75" customHeight="1">
      <c r="A54" s="240"/>
      <c r="B54" s="238"/>
      <c r="C54" s="319"/>
    </row>
    <row r="55" spans="1:3" ht="26.25">
      <c r="A55" s="242" t="s">
        <v>45</v>
      </c>
      <c r="B55" s="245" t="s">
        <v>46</v>
      </c>
      <c r="C55" s="319">
        <f>C56</f>
        <v>375.43</v>
      </c>
    </row>
    <row r="56" spans="1:3" ht="26.25">
      <c r="A56" s="244"/>
      <c r="B56" s="245" t="s">
        <v>59</v>
      </c>
      <c r="C56" s="319">
        <v>375.43</v>
      </c>
    </row>
    <row r="57" spans="1:3" ht="8.25" customHeight="1">
      <c r="A57" s="240"/>
      <c r="B57" s="245"/>
      <c r="C57" s="319"/>
    </row>
    <row r="58" spans="1:3" ht="26.25">
      <c r="A58" s="242" t="s">
        <v>47</v>
      </c>
      <c r="B58" s="245" t="s">
        <v>48</v>
      </c>
      <c r="C58" s="319">
        <f>C59+C60</f>
        <v>1110.5549999999998</v>
      </c>
    </row>
    <row r="59" spans="1:3" ht="19.5" customHeight="1">
      <c r="A59" s="248"/>
      <c r="B59" s="245" t="s">
        <v>49</v>
      </c>
      <c r="C59" s="319">
        <v>549.775</v>
      </c>
    </row>
    <row r="60" spans="1:3" ht="12.75">
      <c r="A60" s="244"/>
      <c r="B60" s="245" t="s">
        <v>50</v>
      </c>
      <c r="C60" s="319">
        <v>560.78</v>
      </c>
    </row>
    <row r="61" spans="1:3" ht="6" customHeight="1">
      <c r="A61" s="240"/>
      <c r="B61" s="247"/>
      <c r="C61" s="319"/>
    </row>
    <row r="62" spans="1:4" s="251" customFormat="1" ht="15">
      <c r="A62" s="199" t="s">
        <v>51</v>
      </c>
      <c r="B62" s="249" t="s">
        <v>52</v>
      </c>
      <c r="C62" s="317">
        <f>C64</f>
        <v>7026.525</v>
      </c>
      <c r="D62" s="250"/>
    </row>
    <row r="63" spans="1:3" ht="9" customHeight="1">
      <c r="A63" s="242"/>
      <c r="B63" s="247"/>
      <c r="C63" s="322"/>
    </row>
    <row r="64" spans="1:5" ht="12.75">
      <c r="A64" s="440" t="s">
        <v>53</v>
      </c>
      <c r="B64" s="252" t="s">
        <v>54</v>
      </c>
      <c r="C64" s="323">
        <f>C65+C66+C67+C68+C69+C71+C70</f>
        <v>7026.525</v>
      </c>
      <c r="D64" s="228">
        <v>16946641.8</v>
      </c>
      <c r="E64" s="438">
        <f>D64+D73+D74</f>
        <v>17630144.8</v>
      </c>
    </row>
    <row r="65" spans="1:5" ht="36" customHeight="1">
      <c r="A65" s="441"/>
      <c r="B65" s="252" t="s">
        <v>83</v>
      </c>
      <c r="C65" s="323">
        <v>1740</v>
      </c>
      <c r="E65" s="439"/>
    </row>
    <row r="66" spans="1:5" ht="13.5" customHeight="1">
      <c r="A66" s="441"/>
      <c r="B66" s="252" t="s">
        <v>233</v>
      </c>
      <c r="C66" s="323">
        <v>105</v>
      </c>
      <c r="E66" s="439"/>
    </row>
    <row r="67" spans="1:5" ht="12.75" customHeight="1">
      <c r="A67" s="441"/>
      <c r="B67" s="252" t="s">
        <v>234</v>
      </c>
      <c r="C67" s="323">
        <f>100.8+10.1</f>
        <v>110.89999999999999</v>
      </c>
      <c r="E67" s="439"/>
    </row>
    <row r="68" spans="1:5" ht="12.75" customHeight="1">
      <c r="A68" s="441"/>
      <c r="B68" s="252" t="s">
        <v>74</v>
      </c>
      <c r="C68" s="323">
        <v>463.515</v>
      </c>
      <c r="E68" s="439"/>
    </row>
    <row r="69" spans="1:6" ht="12.75" customHeight="1">
      <c r="A69" s="441"/>
      <c r="B69" s="252" t="s">
        <v>286</v>
      </c>
      <c r="C69" s="319">
        <f>500+300+500</f>
        <v>1300</v>
      </c>
      <c r="E69" s="439"/>
      <c r="F69" s="279"/>
    </row>
    <row r="70" spans="1:6" ht="9.75" customHeight="1">
      <c r="A70" s="441"/>
      <c r="B70" s="252" t="s">
        <v>323</v>
      </c>
      <c r="C70" s="319">
        <v>500</v>
      </c>
      <c r="E70" s="439"/>
      <c r="F70" s="279"/>
    </row>
    <row r="71" spans="1:6" ht="27" customHeight="1">
      <c r="A71" s="442"/>
      <c r="B71" s="252" t="s">
        <v>315</v>
      </c>
      <c r="C71" s="319">
        <v>2807.11</v>
      </c>
      <c r="E71" s="439"/>
      <c r="F71" s="279"/>
    </row>
    <row r="72" spans="1:6" ht="30.75" customHeight="1" hidden="1">
      <c r="A72" s="270" t="s">
        <v>56</v>
      </c>
      <c r="B72" s="252" t="s">
        <v>70</v>
      </c>
      <c r="C72" s="319"/>
      <c r="E72" s="439"/>
      <c r="F72" s="279"/>
    </row>
    <row r="73" spans="1:6" ht="13.5" customHeight="1" thickBot="1">
      <c r="A73" s="253"/>
      <c r="B73" s="254"/>
      <c r="C73" s="324"/>
      <c r="D73" s="228">
        <v>463503</v>
      </c>
      <c r="E73" s="439"/>
      <c r="F73" s="279"/>
    </row>
    <row r="74" spans="4:5" ht="12.75">
      <c r="D74" s="228">
        <v>220000</v>
      </c>
      <c r="E74" s="439"/>
    </row>
    <row r="75" spans="1:10" s="255" customFormat="1" ht="12.75">
      <c r="A75" s="229"/>
      <c r="B75" s="256"/>
      <c r="C75" s="325"/>
      <c r="D75" s="228"/>
      <c r="E75" s="229"/>
      <c r="F75" s="229"/>
      <c r="G75" s="229"/>
      <c r="H75" s="229"/>
      <c r="I75" s="229"/>
      <c r="J75" s="229"/>
    </row>
    <row r="76" spans="1:10" s="255" customFormat="1" ht="12.75">
      <c r="A76" s="229"/>
      <c r="B76" s="256"/>
      <c r="C76" s="325"/>
      <c r="D76" s="228"/>
      <c r="E76" s="229"/>
      <c r="F76" s="229"/>
      <c r="G76" s="229"/>
      <c r="H76" s="229"/>
      <c r="I76" s="229"/>
      <c r="J76" s="229"/>
    </row>
    <row r="77" spans="1:10" s="255" customFormat="1" ht="12.75">
      <c r="A77" s="229"/>
      <c r="B77" s="256"/>
      <c r="C77" s="325"/>
      <c r="D77" s="228"/>
      <c r="E77" s="229"/>
      <c r="F77" s="229"/>
      <c r="G77" s="229"/>
      <c r="H77" s="229"/>
      <c r="I77" s="229"/>
      <c r="J77" s="229"/>
    </row>
    <row r="78" spans="1:10" s="255" customFormat="1" ht="12.75">
      <c r="A78" s="229"/>
      <c r="B78" s="256"/>
      <c r="C78" s="325"/>
      <c r="D78" s="228"/>
      <c r="E78" s="229"/>
      <c r="F78" s="229"/>
      <c r="G78" s="229"/>
      <c r="H78" s="229"/>
      <c r="I78" s="229"/>
      <c r="J78" s="229"/>
    </row>
    <row r="79" spans="1:10" s="255" customFormat="1" ht="12.75">
      <c r="A79" s="229"/>
      <c r="B79" s="256"/>
      <c r="C79" s="325"/>
      <c r="D79" s="228"/>
      <c r="E79" s="229"/>
      <c r="F79" s="229"/>
      <c r="G79" s="229"/>
      <c r="H79" s="229"/>
      <c r="I79" s="229"/>
      <c r="J79" s="229"/>
    </row>
    <row r="80" spans="1:10" s="255" customFormat="1" ht="12.75">
      <c r="A80" s="229"/>
      <c r="B80" s="256"/>
      <c r="C80" s="325"/>
      <c r="D80" s="228"/>
      <c r="E80" s="229"/>
      <c r="F80" s="229"/>
      <c r="G80" s="229"/>
      <c r="H80" s="229"/>
      <c r="I80" s="229"/>
      <c r="J80" s="229"/>
    </row>
    <row r="81" spans="1:10" s="255" customFormat="1" ht="12.75">
      <c r="A81" s="229"/>
      <c r="B81" s="256"/>
      <c r="C81" s="325"/>
      <c r="D81" s="228"/>
      <c r="E81" s="229"/>
      <c r="F81" s="229"/>
      <c r="G81" s="229"/>
      <c r="H81" s="229"/>
      <c r="I81" s="229"/>
      <c r="J81" s="229"/>
    </row>
    <row r="82" spans="1:10" s="255" customFormat="1" ht="12.75">
      <c r="A82" s="229"/>
      <c r="B82" s="256"/>
      <c r="C82" s="325"/>
      <c r="D82" s="228"/>
      <c r="E82" s="229"/>
      <c r="F82" s="229"/>
      <c r="G82" s="229"/>
      <c r="H82" s="229"/>
      <c r="I82" s="229"/>
      <c r="J82" s="229"/>
    </row>
    <row r="83" spans="1:10" s="255" customFormat="1" ht="12.75">
      <c r="A83" s="229"/>
      <c r="B83" s="256"/>
      <c r="C83" s="325"/>
      <c r="D83" s="228"/>
      <c r="E83" s="229"/>
      <c r="F83" s="229"/>
      <c r="G83" s="229"/>
      <c r="H83" s="229"/>
      <c r="I83" s="229"/>
      <c r="J83" s="229"/>
    </row>
    <row r="84" spans="1:10" s="255" customFormat="1" ht="12.75">
      <c r="A84" s="229"/>
      <c r="B84" s="256"/>
      <c r="C84" s="325"/>
      <c r="D84" s="228"/>
      <c r="E84" s="229"/>
      <c r="F84" s="229"/>
      <c r="G84" s="229"/>
      <c r="H84" s="229"/>
      <c r="I84" s="229"/>
      <c r="J84" s="229"/>
    </row>
  </sheetData>
  <sheetProtection/>
  <mergeCells count="3">
    <mergeCell ref="A7:C7"/>
    <mergeCell ref="E64:E74"/>
    <mergeCell ref="A64:A71"/>
  </mergeCells>
  <printOptions/>
  <pageMargins left="0.7086614173228347" right="0.7086614173228347" top="0.7480314960629921" bottom="0.7480314960629921" header="0.31496062992125984" footer="0.31496062992125984"/>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44"/>
  <sheetViews>
    <sheetView zoomScale="93" zoomScaleNormal="93" workbookViewId="0" topLeftCell="A1">
      <selection activeCell="D5" sqref="D5"/>
    </sheetView>
  </sheetViews>
  <sheetFormatPr defaultColWidth="15.00390625" defaultRowHeight="15"/>
  <cols>
    <col min="1" max="1" width="70.421875" style="4" customWidth="1"/>
    <col min="2" max="2" width="15.00390625" style="4" customWidth="1"/>
    <col min="3" max="3" width="18.28125" style="4" customWidth="1"/>
    <col min="4" max="4" width="18.28125" style="413" customWidth="1"/>
    <col min="5" max="5" width="13.7109375" style="272" customWidth="1"/>
    <col min="6" max="6" width="9.7109375" style="272" customWidth="1"/>
    <col min="7" max="248" width="10.00390625" style="4" customWidth="1"/>
    <col min="249" max="249" width="70.421875" style="4" customWidth="1"/>
    <col min="250" max="16384" width="15.00390625" style="4" customWidth="1"/>
  </cols>
  <sheetData>
    <row r="1" ht="12.75">
      <c r="D1" s="114" t="s">
        <v>398</v>
      </c>
    </row>
    <row r="2" ht="12.75">
      <c r="D2" s="114" t="s">
        <v>397</v>
      </c>
    </row>
    <row r="3" ht="12.75">
      <c r="D3" s="114" t="s">
        <v>460</v>
      </c>
    </row>
    <row r="4" ht="12.75">
      <c r="D4" s="114" t="s">
        <v>360</v>
      </c>
    </row>
    <row r="5" ht="12.75">
      <c r="D5" s="114" t="s">
        <v>459</v>
      </c>
    </row>
    <row r="7" spans="1:4" ht="58.5" customHeight="1">
      <c r="A7" s="449" t="s">
        <v>204</v>
      </c>
      <c r="B7" s="449"/>
      <c r="C7" s="449"/>
      <c r="D7" s="449"/>
    </row>
    <row r="8" spans="1:3" ht="17.25">
      <c r="A8" s="5"/>
      <c r="B8" s="5"/>
      <c r="C8" s="5"/>
    </row>
    <row r="9" spans="1:4" ht="18" thickBot="1">
      <c r="A9" s="6"/>
      <c r="B9" s="6"/>
      <c r="C9" s="6"/>
      <c r="D9" s="414"/>
    </row>
    <row r="10" spans="1:4" ht="24" customHeight="1" thickBot="1">
      <c r="A10" s="389" t="s">
        <v>456</v>
      </c>
      <c r="B10" s="445" t="s">
        <v>443</v>
      </c>
      <c r="C10" s="446"/>
      <c r="D10" s="443" t="s">
        <v>457</v>
      </c>
    </row>
    <row r="11" spans="1:4" ht="15.75" customHeight="1" thickBot="1">
      <c r="A11" s="390"/>
      <c r="B11" s="16" t="s">
        <v>444</v>
      </c>
      <c r="C11" s="17" t="s">
        <v>445</v>
      </c>
      <c r="D11" s="444"/>
    </row>
    <row r="12" spans="1:4" ht="15.75" thickBot="1">
      <c r="A12" s="81" t="s">
        <v>420</v>
      </c>
      <c r="B12" s="82" t="s">
        <v>419</v>
      </c>
      <c r="C12" s="83"/>
      <c r="D12" s="415">
        <f>D13+D14+D16+D17+D18+D15</f>
        <v>23004.37636</v>
      </c>
    </row>
    <row r="13" spans="1:4" ht="45.75" customHeight="1">
      <c r="A13" s="80" t="s">
        <v>389</v>
      </c>
      <c r="B13" s="76"/>
      <c r="C13" s="79" t="s">
        <v>388</v>
      </c>
      <c r="D13" s="416">
        <f>'Пр.7 Р.П. ЦС. ВР'!E12</f>
        <v>50</v>
      </c>
    </row>
    <row r="14" spans="1:4" ht="44.25" customHeight="1">
      <c r="A14" s="80" t="s">
        <v>458</v>
      </c>
      <c r="B14" s="76"/>
      <c r="C14" s="79" t="s">
        <v>380</v>
      </c>
      <c r="D14" s="416">
        <f>'Пр.7 Р.П. ЦС. ВР'!E19</f>
        <v>11019.564569999999</v>
      </c>
    </row>
    <row r="15" spans="1:4" ht="33.75" customHeight="1">
      <c r="A15" s="80" t="s">
        <v>602</v>
      </c>
      <c r="B15" s="76"/>
      <c r="C15" s="79" t="s">
        <v>601</v>
      </c>
      <c r="D15" s="416">
        <f>'Пр.7 Р.П. ЦС. ВР'!E39</f>
        <v>50.5</v>
      </c>
    </row>
    <row r="16" spans="1:4" ht="13.5" hidden="1">
      <c r="A16" s="73" t="s">
        <v>461</v>
      </c>
      <c r="B16" s="78"/>
      <c r="C16" s="79" t="s">
        <v>465</v>
      </c>
      <c r="D16" s="416">
        <f>'Пр.7 Р.П. ЦС. ВР'!E34</f>
        <v>0</v>
      </c>
    </row>
    <row r="17" spans="1:4" ht="13.5">
      <c r="A17" s="75" t="s">
        <v>423</v>
      </c>
      <c r="B17" s="76"/>
      <c r="C17" s="77" t="s">
        <v>414</v>
      </c>
      <c r="D17" s="416">
        <f>'Пр.7 Р.П. ЦС. ВР'!E45</f>
        <v>400</v>
      </c>
    </row>
    <row r="18" spans="1:4" ht="14.25" thickBot="1">
      <c r="A18" s="11" t="s">
        <v>387</v>
      </c>
      <c r="B18" s="7"/>
      <c r="C18" s="8" t="s">
        <v>386</v>
      </c>
      <c r="D18" s="417">
        <f>'Пр.7 Р.П. ЦС. ВР'!E51</f>
        <v>11484.31179</v>
      </c>
    </row>
    <row r="19" spans="1:4" ht="27.75" customHeight="1" thickBot="1">
      <c r="A19" s="84" t="s">
        <v>502</v>
      </c>
      <c r="B19" s="82" t="s">
        <v>462</v>
      </c>
      <c r="C19" s="83"/>
      <c r="D19" s="418">
        <f>D20</f>
        <v>375.43</v>
      </c>
    </row>
    <row r="20" spans="1:4" ht="20.25" customHeight="1" thickBot="1">
      <c r="A20" s="73" t="s">
        <v>463</v>
      </c>
      <c r="B20" s="74"/>
      <c r="C20" s="77" t="s">
        <v>464</v>
      </c>
      <c r="D20" s="416">
        <f>'Пр.7 Р.П. ЦС. ВР'!E92</f>
        <v>375.43</v>
      </c>
    </row>
    <row r="21" spans="1:4" ht="29.25" customHeight="1" thickBot="1">
      <c r="A21" s="84" t="s">
        <v>425</v>
      </c>
      <c r="B21" s="82" t="s">
        <v>424</v>
      </c>
      <c r="C21" s="83"/>
      <c r="D21" s="418">
        <f>D22+D24+D23</f>
        <v>194.07596</v>
      </c>
    </row>
    <row r="22" spans="1:4" ht="30.75" customHeight="1">
      <c r="A22" s="73" t="s">
        <v>426</v>
      </c>
      <c r="B22" s="74"/>
      <c r="C22" s="77" t="s">
        <v>407</v>
      </c>
      <c r="D22" s="416">
        <f>'Пр.7 Р.П. ЦС. ВР'!E101</f>
        <v>148.63766</v>
      </c>
    </row>
    <row r="23" spans="1:4" ht="30.75" customHeight="1">
      <c r="A23" s="73" t="s">
        <v>441</v>
      </c>
      <c r="B23" s="74"/>
      <c r="C23" s="77" t="s">
        <v>442</v>
      </c>
      <c r="D23" s="416">
        <f>'Пр.7 Р.П. ЦС. ВР'!E107</f>
        <v>45.4383</v>
      </c>
    </row>
    <row r="24" spans="1:4" ht="30.75" customHeight="1" thickBot="1">
      <c r="A24" s="10" t="s">
        <v>439</v>
      </c>
      <c r="B24" s="12"/>
      <c r="C24" s="8" t="s">
        <v>440</v>
      </c>
      <c r="D24" s="417">
        <f>'Пр.7 Р.П. ЦС. ВР'!E113</f>
        <v>0</v>
      </c>
    </row>
    <row r="25" spans="1:4" ht="21.75" customHeight="1" thickBot="1">
      <c r="A25" s="85" t="s">
        <v>428</v>
      </c>
      <c r="B25" s="82" t="s">
        <v>427</v>
      </c>
      <c r="C25" s="83"/>
      <c r="D25" s="418">
        <f>D27+D26</f>
        <v>6486.52</v>
      </c>
    </row>
    <row r="26" spans="1:4" ht="13.5">
      <c r="A26" s="72" t="s">
        <v>435</v>
      </c>
      <c r="B26" s="71"/>
      <c r="C26" s="77" t="s">
        <v>436</v>
      </c>
      <c r="D26" s="416">
        <f>'Пр.7 Р.П. ЦС. ВР'!E120</f>
        <v>6012.52</v>
      </c>
    </row>
    <row r="27" spans="1:4" ht="14.25" thickBot="1">
      <c r="A27" s="11" t="s">
        <v>377</v>
      </c>
      <c r="B27" s="13"/>
      <c r="C27" s="8" t="s">
        <v>376</v>
      </c>
      <c r="D27" s="417">
        <f>'Пр.7 Р.П. ЦС. ВР'!E152</f>
        <v>474</v>
      </c>
    </row>
    <row r="28" spans="1:4" ht="21.75" customHeight="1" thickBot="1">
      <c r="A28" s="85" t="s">
        <v>446</v>
      </c>
      <c r="B28" s="82" t="s">
        <v>418</v>
      </c>
      <c r="C28" s="83"/>
      <c r="D28" s="418">
        <f>D30+D31+D29</f>
        <v>193297.11453</v>
      </c>
    </row>
    <row r="29" spans="1:6" ht="16.5" customHeight="1">
      <c r="A29" s="72" t="s">
        <v>371</v>
      </c>
      <c r="B29" s="71"/>
      <c r="C29" s="77" t="s">
        <v>370</v>
      </c>
      <c r="D29" s="419">
        <f>'Пр.7 Р.П. ЦС. ВР'!E164</f>
        <v>159948.33489</v>
      </c>
      <c r="F29" s="273"/>
    </row>
    <row r="30" spans="1:4" ht="17.25" customHeight="1">
      <c r="A30" s="72" t="s">
        <v>406</v>
      </c>
      <c r="B30" s="71"/>
      <c r="C30" s="77" t="s">
        <v>405</v>
      </c>
      <c r="D30" s="416">
        <f>'Пр.7 Р.П. ЦС. ВР'!E202</f>
        <v>9462.195310000001</v>
      </c>
    </row>
    <row r="31" spans="1:4" ht="18" customHeight="1" thickBot="1">
      <c r="A31" s="11" t="s">
        <v>437</v>
      </c>
      <c r="B31" s="13"/>
      <c r="C31" s="8" t="s">
        <v>438</v>
      </c>
      <c r="D31" s="417">
        <f>'Пр.7 Р.П. ЦС. ВР'!E240</f>
        <v>23886.58433</v>
      </c>
    </row>
    <row r="32" spans="1:4" ht="20.25" customHeight="1" thickBot="1">
      <c r="A32" s="81" t="s">
        <v>432</v>
      </c>
      <c r="B32" s="82" t="s">
        <v>429</v>
      </c>
      <c r="C32" s="83"/>
      <c r="D32" s="418">
        <f>D33</f>
        <v>17126.81</v>
      </c>
    </row>
    <row r="33" spans="1:4" ht="20.25" customHeight="1" thickBot="1">
      <c r="A33" s="9" t="s">
        <v>366</v>
      </c>
      <c r="B33" s="13"/>
      <c r="C33" s="8" t="s">
        <v>365</v>
      </c>
      <c r="D33" s="417">
        <f>'Пр.7 Р.П. ЦС. ВР'!E310</f>
        <v>17126.81</v>
      </c>
    </row>
    <row r="34" spans="1:4" ht="20.25" customHeight="1" thickBot="1">
      <c r="A34" s="81" t="s">
        <v>421</v>
      </c>
      <c r="B34" s="82" t="s">
        <v>422</v>
      </c>
      <c r="C34" s="83"/>
      <c r="D34" s="418">
        <f>D35+D36</f>
        <v>12532.75891</v>
      </c>
    </row>
    <row r="35" spans="1:4" ht="24" customHeight="1">
      <c r="A35" s="121" t="s">
        <v>379</v>
      </c>
      <c r="B35" s="122"/>
      <c r="C35" s="123" t="s">
        <v>416</v>
      </c>
      <c r="D35" s="420">
        <f>'Пр.7 Р.П. ЦС. ВР'!E350</f>
        <v>1151.41</v>
      </c>
    </row>
    <row r="36" spans="1:4" ht="19.5" customHeight="1" thickBot="1">
      <c r="A36" s="69" t="s">
        <v>409</v>
      </c>
      <c r="B36" s="70"/>
      <c r="C36" s="14" t="s">
        <v>408</v>
      </c>
      <c r="D36" s="421">
        <f>'Пр.7 Р.П. ЦС. ВР'!E356</f>
        <v>11381.34891</v>
      </c>
    </row>
    <row r="37" spans="1:4" ht="24" customHeight="1" hidden="1" thickBot="1">
      <c r="A37" s="81" t="s">
        <v>433</v>
      </c>
      <c r="B37" s="82" t="s">
        <v>430</v>
      </c>
      <c r="C37" s="86"/>
      <c r="D37" s="415">
        <f>D38</f>
        <v>0</v>
      </c>
    </row>
    <row r="38" spans="1:4" ht="21" customHeight="1" hidden="1" thickBot="1">
      <c r="A38" s="9" t="s">
        <v>368</v>
      </c>
      <c r="B38" s="13"/>
      <c r="C38" s="8" t="s">
        <v>367</v>
      </c>
      <c r="D38" s="417">
        <f>'Пр.7 Р.П. ЦС. ВР'!E378</f>
        <v>0</v>
      </c>
    </row>
    <row r="39" spans="1:4" ht="21.75" customHeight="1" hidden="1" thickBot="1">
      <c r="A39" s="81" t="s">
        <v>434</v>
      </c>
      <c r="B39" s="82" t="s">
        <v>431</v>
      </c>
      <c r="C39" s="86"/>
      <c r="D39" s="415">
        <f>D40</f>
        <v>0</v>
      </c>
    </row>
    <row r="40" spans="1:4" ht="19.5" customHeight="1" hidden="1" thickBot="1">
      <c r="A40" s="9" t="s">
        <v>411</v>
      </c>
      <c r="B40" s="13"/>
      <c r="C40" s="8" t="s">
        <v>410</v>
      </c>
      <c r="D40" s="417">
        <f>'Пр.7 Р.П. ЦС. ВР'!E405</f>
        <v>0</v>
      </c>
    </row>
    <row r="41" spans="1:4" ht="26.25" customHeight="1" thickBot="1">
      <c r="A41" s="447" t="s">
        <v>364</v>
      </c>
      <c r="B41" s="448"/>
      <c r="C41" s="448"/>
      <c r="D41" s="422">
        <f>D12+D19+D21+D25+D28+D32+D34+D37+D39</f>
        <v>253017.08576</v>
      </c>
    </row>
    <row r="42" spans="2:3" ht="12.75">
      <c r="B42" s="15"/>
      <c r="C42" s="15"/>
    </row>
    <row r="43" ht="12.75">
      <c r="D43" s="423"/>
    </row>
    <row r="44" ht="12.75">
      <c r="F44" s="332"/>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6"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rgb="FFFF0000"/>
  </sheetPr>
  <dimension ref="A1:E461"/>
  <sheetViews>
    <sheetView view="pageBreakPreview" zoomScale="75" zoomScaleNormal="97" zoomScaleSheetLayoutView="75" zoomScalePageLayoutView="0" workbookViewId="0" topLeftCell="A1">
      <selection activeCell="D5" sqref="D5"/>
    </sheetView>
  </sheetViews>
  <sheetFormatPr defaultColWidth="9.140625" defaultRowHeight="15"/>
  <cols>
    <col min="1" max="1" width="70.7109375" style="18" customWidth="1"/>
    <col min="2" max="2" width="13.8515625" style="19" customWidth="1"/>
    <col min="3" max="3" width="9.140625" style="19" customWidth="1"/>
    <col min="4" max="4" width="7.421875" style="19" customWidth="1"/>
    <col min="5" max="5" width="18.8515625" style="425" customWidth="1"/>
    <col min="6" max="16384" width="8.8515625" style="18" customWidth="1"/>
  </cols>
  <sheetData>
    <row r="1" ht="13.5">
      <c r="E1" s="424" t="s">
        <v>398</v>
      </c>
    </row>
    <row r="2" spans="3:5" ht="14.25" customHeight="1">
      <c r="C2" s="298" t="s">
        <v>397</v>
      </c>
      <c r="D2" s="298"/>
      <c r="E2" s="298"/>
    </row>
    <row r="3" spans="2:5" s="2" customFormat="1" ht="12.75">
      <c r="B3" s="454" t="s">
        <v>460</v>
      </c>
      <c r="C3" s="454"/>
      <c r="D3" s="454"/>
      <c r="E3" s="454"/>
    </row>
    <row r="4" spans="4:5" ht="13.5">
      <c r="D4" s="455" t="s">
        <v>360</v>
      </c>
      <c r="E4" s="455"/>
    </row>
    <row r="5" ht="13.5">
      <c r="E5" s="424" t="s">
        <v>521</v>
      </c>
    </row>
    <row r="6" ht="7.5" customHeight="1">
      <c r="E6" s="424"/>
    </row>
    <row r="7" ht="13.5" hidden="1">
      <c r="E7" s="424"/>
    </row>
    <row r="8" spans="1:5" ht="48" customHeight="1">
      <c r="A8" s="450" t="s">
        <v>217</v>
      </c>
      <c r="B8" s="450"/>
      <c r="C8" s="450"/>
      <c r="D8" s="450"/>
      <c r="E8" s="450"/>
    </row>
    <row r="9" ht="13.5" hidden="1"/>
    <row r="11" spans="1:5" s="22" customFormat="1" ht="26.25">
      <c r="A11" s="28" t="s">
        <v>396</v>
      </c>
      <c r="B11" s="1" t="s">
        <v>395</v>
      </c>
      <c r="C11" s="1" t="s">
        <v>394</v>
      </c>
      <c r="D11" s="28" t="s">
        <v>393</v>
      </c>
      <c r="E11" s="426" t="s">
        <v>392</v>
      </c>
    </row>
    <row r="12" spans="1:5" s="59" customFormat="1" ht="39">
      <c r="A12" s="46" t="s">
        <v>78</v>
      </c>
      <c r="B12" s="1" t="s">
        <v>136</v>
      </c>
      <c r="C12" s="1"/>
      <c r="D12" s="1"/>
      <c r="E12" s="426">
        <f>E13+E18+E27+E46+E53</f>
        <v>7481.3934500000005</v>
      </c>
    </row>
    <row r="13" spans="1:5" s="68" customFormat="1" ht="26.25">
      <c r="A13" s="30" t="s">
        <v>331</v>
      </c>
      <c r="B13" s="1" t="s">
        <v>157</v>
      </c>
      <c r="C13" s="1"/>
      <c r="D13" s="1"/>
      <c r="E13" s="426">
        <f>E15</f>
        <v>284.5</v>
      </c>
    </row>
    <row r="14" spans="1:5" s="68" customFormat="1" ht="13.5">
      <c r="A14" s="30" t="s">
        <v>155</v>
      </c>
      <c r="B14" s="117" t="s">
        <v>156</v>
      </c>
      <c r="C14" s="1"/>
      <c r="D14" s="1"/>
      <c r="E14" s="426">
        <f>E15</f>
        <v>284.5</v>
      </c>
    </row>
    <row r="15" spans="1:5" s="29" customFormat="1" ht="13.5">
      <c r="A15" s="30" t="s">
        <v>332</v>
      </c>
      <c r="B15" s="117" t="s">
        <v>153</v>
      </c>
      <c r="C15" s="1"/>
      <c r="D15" s="28"/>
      <c r="E15" s="426">
        <f>E16</f>
        <v>284.5</v>
      </c>
    </row>
    <row r="16" spans="1:5" s="29" customFormat="1" ht="15.75" customHeight="1">
      <c r="A16" s="31" t="s">
        <v>582</v>
      </c>
      <c r="B16" s="117" t="s">
        <v>153</v>
      </c>
      <c r="C16" s="280" t="s">
        <v>596</v>
      </c>
      <c r="D16" s="28"/>
      <c r="E16" s="426">
        <f>E17</f>
        <v>284.5</v>
      </c>
    </row>
    <row r="17" spans="1:5" s="29" customFormat="1" ht="13.5">
      <c r="A17" s="281" t="s">
        <v>371</v>
      </c>
      <c r="B17" s="117" t="s">
        <v>153</v>
      </c>
      <c r="C17" s="280" t="s">
        <v>596</v>
      </c>
      <c r="D17" s="28" t="s">
        <v>370</v>
      </c>
      <c r="E17" s="426">
        <f>'Пр.7 Р.П. ЦС. ВР'!E179</f>
        <v>284.5</v>
      </c>
    </row>
    <row r="18" spans="1:5" s="29" customFormat="1" ht="35.25" customHeight="1">
      <c r="A18" s="31" t="s">
        <v>333</v>
      </c>
      <c r="B18" s="1" t="s">
        <v>298</v>
      </c>
      <c r="C18" s="1"/>
      <c r="D18" s="28"/>
      <c r="E18" s="426">
        <f>E19+E24</f>
        <v>2039.12934</v>
      </c>
    </row>
    <row r="19" spans="1:5" s="29" customFormat="1" ht="29.25" customHeight="1">
      <c r="A19" s="27" t="s">
        <v>330</v>
      </c>
      <c r="B19" s="1" t="s">
        <v>297</v>
      </c>
      <c r="C19" s="1"/>
      <c r="D19" s="28"/>
      <c r="E19" s="426">
        <f>E20+E22</f>
        <v>275.12934</v>
      </c>
    </row>
    <row r="20" spans="1:5" s="29" customFormat="1" ht="26.25">
      <c r="A20" s="31" t="s">
        <v>582</v>
      </c>
      <c r="B20" s="1" t="s">
        <v>297</v>
      </c>
      <c r="C20" s="280" t="s">
        <v>596</v>
      </c>
      <c r="D20" s="28"/>
      <c r="E20" s="426">
        <f>E21</f>
        <v>83.3</v>
      </c>
    </row>
    <row r="21" spans="1:5" s="29" customFormat="1" ht="13.5">
      <c r="A21" s="281" t="s">
        <v>406</v>
      </c>
      <c r="B21" s="1" t="s">
        <v>297</v>
      </c>
      <c r="C21" s="280" t="s">
        <v>596</v>
      </c>
      <c r="D21" s="28" t="s">
        <v>405</v>
      </c>
      <c r="E21" s="426">
        <f>'Пр.7 Р.П. ЦС. ВР'!E219</f>
        <v>83.3</v>
      </c>
    </row>
    <row r="22" spans="1:5" s="29" customFormat="1" ht="26.25">
      <c r="A22" s="27" t="s">
        <v>378</v>
      </c>
      <c r="B22" s="1" t="s">
        <v>297</v>
      </c>
      <c r="C22" s="1" t="s">
        <v>375</v>
      </c>
      <c r="D22" s="28"/>
      <c r="E22" s="426">
        <f>E23</f>
        <v>191.82934</v>
      </c>
    </row>
    <row r="23" spans="1:5" s="29" customFormat="1" ht="13.5">
      <c r="A23" s="281" t="s">
        <v>406</v>
      </c>
      <c r="B23" s="1" t="s">
        <v>297</v>
      </c>
      <c r="C23" s="280" t="s">
        <v>375</v>
      </c>
      <c r="D23" s="28" t="s">
        <v>405</v>
      </c>
      <c r="E23" s="426">
        <f>'Пр.7 Р.П. ЦС. ВР'!E220</f>
        <v>191.82934</v>
      </c>
    </row>
    <row r="24" spans="1:5" s="24" customFormat="1" ht="78.75" hidden="1">
      <c r="A24" s="27" t="s">
        <v>511</v>
      </c>
      <c r="B24" s="1" t="s">
        <v>73</v>
      </c>
      <c r="C24" s="1"/>
      <c r="D24" s="28"/>
      <c r="E24" s="426">
        <f>E25</f>
        <v>1764</v>
      </c>
    </row>
    <row r="25" spans="1:5" s="29" customFormat="1" ht="26.25" hidden="1">
      <c r="A25" s="31" t="s">
        <v>378</v>
      </c>
      <c r="B25" s="1" t="s">
        <v>73</v>
      </c>
      <c r="C25" s="1" t="s">
        <v>375</v>
      </c>
      <c r="D25" s="28"/>
      <c r="E25" s="426">
        <f>E26</f>
        <v>1764</v>
      </c>
    </row>
    <row r="26" spans="1:5" s="29" customFormat="1" ht="13.5" hidden="1">
      <c r="A26" s="281" t="s">
        <v>406</v>
      </c>
      <c r="B26" s="1" t="s">
        <v>73</v>
      </c>
      <c r="C26" s="1" t="s">
        <v>375</v>
      </c>
      <c r="D26" s="28" t="s">
        <v>405</v>
      </c>
      <c r="E26" s="426">
        <f>'Пр.7 Р.П. ЦС. ВР'!E222</f>
        <v>1764</v>
      </c>
    </row>
    <row r="27" spans="1:5" s="24" customFormat="1" ht="66">
      <c r="A27" s="31" t="s">
        <v>219</v>
      </c>
      <c r="B27" s="1" t="s">
        <v>147</v>
      </c>
      <c r="C27" s="1"/>
      <c r="D27" s="28"/>
      <c r="E27" s="426">
        <f>E29+E37+E34+E40</f>
        <v>5022.392400000001</v>
      </c>
    </row>
    <row r="28" spans="1:5" s="24" customFormat="1" ht="26.25">
      <c r="A28" s="31" t="s">
        <v>143</v>
      </c>
      <c r="B28" s="1" t="s">
        <v>144</v>
      </c>
      <c r="C28" s="1"/>
      <c r="D28" s="28"/>
      <c r="E28" s="426">
        <f>E29+E40</f>
        <v>1740</v>
      </c>
    </row>
    <row r="29" spans="1:5" s="24" customFormat="1" ht="58.5" customHeight="1" hidden="1">
      <c r="A29" s="30" t="s">
        <v>334</v>
      </c>
      <c r="B29" s="1" t="s">
        <v>145</v>
      </c>
      <c r="C29" s="1"/>
      <c r="D29" s="28"/>
      <c r="E29" s="426">
        <f>E30+E32</f>
        <v>3.907985046680551E-14</v>
      </c>
    </row>
    <row r="30" spans="1:5" s="29" customFormat="1" ht="26.25" hidden="1">
      <c r="A30" s="31" t="s">
        <v>378</v>
      </c>
      <c r="B30" s="1" t="s">
        <v>512</v>
      </c>
      <c r="C30" s="1" t="s">
        <v>375</v>
      </c>
      <c r="D30" s="28"/>
      <c r="E30" s="426">
        <f>E31</f>
        <v>0</v>
      </c>
    </row>
    <row r="31" spans="1:5" s="29" customFormat="1" ht="13.5" hidden="1">
      <c r="A31" s="281" t="s">
        <v>406</v>
      </c>
      <c r="B31" s="1" t="s">
        <v>512</v>
      </c>
      <c r="C31" s="1" t="s">
        <v>375</v>
      </c>
      <c r="D31" s="28" t="s">
        <v>405</v>
      </c>
      <c r="E31" s="426">
        <f>'Пр.7 Р.П. ЦС. ВР'!E226</f>
        <v>0</v>
      </c>
    </row>
    <row r="32" spans="1:5" s="29" customFormat="1" ht="26.25" hidden="1">
      <c r="A32" s="31" t="s">
        <v>582</v>
      </c>
      <c r="B32" s="1" t="s">
        <v>145</v>
      </c>
      <c r="C32" s="280" t="s">
        <v>596</v>
      </c>
      <c r="D32" s="28"/>
      <c r="E32" s="426">
        <f>E33</f>
        <v>3.907985046680551E-14</v>
      </c>
    </row>
    <row r="33" spans="1:5" s="29" customFormat="1" ht="13.5" hidden="1">
      <c r="A33" s="281" t="s">
        <v>406</v>
      </c>
      <c r="B33" s="1" t="s">
        <v>145</v>
      </c>
      <c r="C33" s="280" t="s">
        <v>596</v>
      </c>
      <c r="D33" s="28" t="s">
        <v>405</v>
      </c>
      <c r="E33" s="426">
        <f>'Пр.7 Р.П. ЦС. ВР'!E227</f>
        <v>3.907985046680551E-14</v>
      </c>
    </row>
    <row r="34" spans="1:5" s="29" customFormat="1" ht="13.5">
      <c r="A34" s="31" t="s">
        <v>307</v>
      </c>
      <c r="B34" s="1" t="s">
        <v>308</v>
      </c>
      <c r="C34" s="280"/>
      <c r="D34" s="28"/>
      <c r="E34" s="426">
        <f>E35</f>
        <v>311.3924</v>
      </c>
    </row>
    <row r="35" spans="1:5" s="29" customFormat="1" ht="26.25">
      <c r="A35" s="31" t="s">
        <v>582</v>
      </c>
      <c r="B35" s="1" t="s">
        <v>308</v>
      </c>
      <c r="C35" s="1" t="s">
        <v>596</v>
      </c>
      <c r="D35" s="28"/>
      <c r="E35" s="426">
        <f>E36</f>
        <v>311.3924</v>
      </c>
    </row>
    <row r="36" spans="1:5" s="29" customFormat="1" ht="13.5">
      <c r="A36" s="281" t="s">
        <v>406</v>
      </c>
      <c r="B36" s="1" t="s">
        <v>308</v>
      </c>
      <c r="C36" s="1" t="s">
        <v>596</v>
      </c>
      <c r="D36" s="28" t="s">
        <v>405</v>
      </c>
      <c r="E36" s="426">
        <f>'Пр.7 Р.П. ЦС. ВР'!E229</f>
        <v>311.3924</v>
      </c>
    </row>
    <row r="37" spans="1:5" s="24" customFormat="1" ht="13.5">
      <c r="A37" s="31" t="s">
        <v>307</v>
      </c>
      <c r="B37" s="1" t="s">
        <v>309</v>
      </c>
      <c r="C37" s="1"/>
      <c r="D37" s="28"/>
      <c r="E37" s="426">
        <f>E38</f>
        <v>2971</v>
      </c>
    </row>
    <row r="38" spans="1:5" s="29" customFormat="1" ht="26.25">
      <c r="A38" s="31" t="s">
        <v>582</v>
      </c>
      <c r="B38" s="1" t="s">
        <v>309</v>
      </c>
      <c r="C38" s="1" t="s">
        <v>596</v>
      </c>
      <c r="D38" s="28"/>
      <c r="E38" s="426">
        <f>E39</f>
        <v>2971</v>
      </c>
    </row>
    <row r="39" spans="1:5" s="29" customFormat="1" ht="13.5">
      <c r="A39" s="281" t="s">
        <v>406</v>
      </c>
      <c r="B39" s="1" t="s">
        <v>309</v>
      </c>
      <c r="C39" s="1" t="s">
        <v>596</v>
      </c>
      <c r="D39" s="28" t="s">
        <v>405</v>
      </c>
      <c r="E39" s="426">
        <f>'Пр.7 Р.П. ЦС. ВР'!E231</f>
        <v>2971</v>
      </c>
    </row>
    <row r="40" spans="1:5" s="29" customFormat="1" ht="31.5" customHeight="1">
      <c r="A40" s="31" t="s">
        <v>612</v>
      </c>
      <c r="B40" s="1" t="s">
        <v>146</v>
      </c>
      <c r="C40" s="280"/>
      <c r="D40" s="28"/>
      <c r="E40" s="426">
        <f>E43+E44</f>
        <v>1740</v>
      </c>
    </row>
    <row r="41" spans="1:5" s="29" customFormat="1" ht="26.25" hidden="1">
      <c r="A41" s="31" t="s">
        <v>582</v>
      </c>
      <c r="B41" s="1" t="s">
        <v>607</v>
      </c>
      <c r="C41" s="280" t="s">
        <v>596</v>
      </c>
      <c r="D41" s="28"/>
      <c r="E41" s="426"/>
    </row>
    <row r="42" spans="1:5" s="29" customFormat="1" ht="26.25">
      <c r="A42" s="31" t="s">
        <v>582</v>
      </c>
      <c r="B42" s="1" t="s">
        <v>146</v>
      </c>
      <c r="C42" s="280" t="s">
        <v>596</v>
      </c>
      <c r="D42" s="28"/>
      <c r="E42" s="426">
        <f>E43</f>
        <v>1740</v>
      </c>
    </row>
    <row r="43" spans="1:5" s="29" customFormat="1" ht="13.5">
      <c r="A43" s="281" t="s">
        <v>406</v>
      </c>
      <c r="B43" s="1" t="s">
        <v>146</v>
      </c>
      <c r="C43" s="280" t="s">
        <v>596</v>
      </c>
      <c r="D43" s="28" t="s">
        <v>405</v>
      </c>
      <c r="E43" s="426">
        <f>'Пр.7 Р.П. ЦС. ВР'!E233</f>
        <v>1740</v>
      </c>
    </row>
    <row r="44" spans="1:5" s="29" customFormat="1" ht="13.5" hidden="1">
      <c r="A44" s="33" t="s">
        <v>589</v>
      </c>
      <c r="B44" s="1" t="s">
        <v>607</v>
      </c>
      <c r="C44" s="280" t="s">
        <v>597</v>
      </c>
      <c r="D44" s="28"/>
      <c r="E44" s="426">
        <f>E45</f>
        <v>0</v>
      </c>
    </row>
    <row r="45" spans="1:5" s="29" customFormat="1" ht="13.5" hidden="1">
      <c r="A45" s="281" t="s">
        <v>406</v>
      </c>
      <c r="B45" s="1" t="s">
        <v>607</v>
      </c>
      <c r="C45" s="280" t="s">
        <v>597</v>
      </c>
      <c r="D45" s="28" t="s">
        <v>405</v>
      </c>
      <c r="E45" s="426"/>
    </row>
    <row r="46" spans="1:5" s="68" customFormat="1" ht="52.5">
      <c r="A46" s="30" t="s">
        <v>137</v>
      </c>
      <c r="B46" s="1" t="s">
        <v>140</v>
      </c>
      <c r="C46" s="1"/>
      <c r="D46" s="1"/>
      <c r="E46" s="426">
        <f>E48</f>
        <v>135.37171</v>
      </c>
    </row>
    <row r="47" spans="1:5" s="68" customFormat="1" ht="13.5">
      <c r="A47" s="31" t="s">
        <v>130</v>
      </c>
      <c r="B47" s="117" t="s">
        <v>138</v>
      </c>
      <c r="C47" s="117"/>
      <c r="D47" s="1"/>
      <c r="E47" s="426">
        <f>E48</f>
        <v>135.37171</v>
      </c>
    </row>
    <row r="48" spans="1:5" s="68" customFormat="1" ht="66">
      <c r="A48" s="30" t="s">
        <v>196</v>
      </c>
      <c r="B48" s="117" t="s">
        <v>139</v>
      </c>
      <c r="C48" s="117"/>
      <c r="D48" s="1"/>
      <c r="E48" s="426">
        <f>E49+E51</f>
        <v>135.37171</v>
      </c>
    </row>
    <row r="49" spans="1:5" s="67" customFormat="1" ht="15.75" customHeight="1" hidden="1">
      <c r="A49" s="3" t="s">
        <v>588</v>
      </c>
      <c r="B49" s="117" t="s">
        <v>139</v>
      </c>
      <c r="C49" s="1" t="s">
        <v>597</v>
      </c>
      <c r="D49" s="44"/>
      <c r="E49" s="427">
        <f>E50</f>
        <v>0</v>
      </c>
    </row>
    <row r="50" spans="1:5" s="29" customFormat="1" ht="13.5" hidden="1">
      <c r="A50" s="281" t="s">
        <v>406</v>
      </c>
      <c r="B50" s="117" t="s">
        <v>139</v>
      </c>
      <c r="C50" s="1" t="s">
        <v>597</v>
      </c>
      <c r="D50" s="28" t="s">
        <v>405</v>
      </c>
      <c r="E50" s="427">
        <f>'Пр.7 Р.П. ЦС. ВР'!E239</f>
        <v>0</v>
      </c>
    </row>
    <row r="51" spans="1:5" s="67" customFormat="1" ht="26.25">
      <c r="A51" s="31" t="s">
        <v>582</v>
      </c>
      <c r="B51" s="117" t="s">
        <v>139</v>
      </c>
      <c r="C51" s="280" t="s">
        <v>596</v>
      </c>
      <c r="D51" s="44"/>
      <c r="E51" s="427">
        <f>E52</f>
        <v>135.37171</v>
      </c>
    </row>
    <row r="52" spans="1:5" s="29" customFormat="1" ht="13.5">
      <c r="A52" s="281" t="s">
        <v>406</v>
      </c>
      <c r="B52" s="117" t="s">
        <v>139</v>
      </c>
      <c r="C52" s="280" t="s">
        <v>596</v>
      </c>
      <c r="D52" s="28" t="s">
        <v>405</v>
      </c>
      <c r="E52" s="427">
        <f>'Пр.7 Р.П. ЦС. ВР'!E238</f>
        <v>135.37171</v>
      </c>
    </row>
    <row r="53" spans="1:5" s="68" customFormat="1" ht="52.5" hidden="1">
      <c r="A53" s="52" t="s">
        <v>81</v>
      </c>
      <c r="B53" s="1" t="s">
        <v>126</v>
      </c>
      <c r="C53" s="1"/>
      <c r="D53" s="1"/>
      <c r="E53" s="426">
        <f>E55</f>
        <v>0</v>
      </c>
    </row>
    <row r="54" spans="1:5" s="68" customFormat="1" ht="12" customHeight="1" hidden="1">
      <c r="A54" s="31" t="s">
        <v>124</v>
      </c>
      <c r="B54" s="117" t="s">
        <v>205</v>
      </c>
      <c r="C54" s="117"/>
      <c r="D54" s="1"/>
      <c r="E54" s="426">
        <f>E55</f>
        <v>0</v>
      </c>
    </row>
    <row r="55" spans="1:5" s="68" customFormat="1" ht="26.25" hidden="1">
      <c r="A55" s="52" t="s">
        <v>82</v>
      </c>
      <c r="B55" s="275" t="s">
        <v>123</v>
      </c>
      <c r="C55" s="117"/>
      <c r="D55" s="1"/>
      <c r="E55" s="426">
        <f>E56+E58</f>
        <v>0</v>
      </c>
    </row>
    <row r="56" spans="1:5" s="67" customFormat="1" ht="15.75" customHeight="1" hidden="1">
      <c r="A56" s="3" t="s">
        <v>588</v>
      </c>
      <c r="B56" s="275" t="s">
        <v>123</v>
      </c>
      <c r="C56" s="1" t="s">
        <v>597</v>
      </c>
      <c r="D56" s="44"/>
      <c r="E56" s="427">
        <f>E57</f>
        <v>0</v>
      </c>
    </row>
    <row r="57" spans="1:5" s="29" customFormat="1" ht="13.5" hidden="1">
      <c r="A57" s="281" t="s">
        <v>406</v>
      </c>
      <c r="B57" s="275" t="s">
        <v>123</v>
      </c>
      <c r="C57" s="1" t="s">
        <v>597</v>
      </c>
      <c r="D57" s="28" t="s">
        <v>405</v>
      </c>
      <c r="E57" s="427">
        <f>'Пр.7 Р.П. ЦС. ВР'!E246</f>
        <v>0</v>
      </c>
    </row>
    <row r="58" spans="1:5" s="67" customFormat="1" ht="26.25" hidden="1">
      <c r="A58" s="31" t="s">
        <v>582</v>
      </c>
      <c r="B58" s="275" t="s">
        <v>123</v>
      </c>
      <c r="C58" s="280" t="s">
        <v>596</v>
      </c>
      <c r="D58" s="44"/>
      <c r="E58" s="427">
        <f>E59</f>
        <v>0</v>
      </c>
    </row>
    <row r="59" spans="1:5" s="29" customFormat="1" ht="13.5" hidden="1">
      <c r="A59" s="281" t="s">
        <v>437</v>
      </c>
      <c r="B59" s="275" t="s">
        <v>123</v>
      </c>
      <c r="C59" s="280" t="s">
        <v>596</v>
      </c>
      <c r="D59" s="28" t="s">
        <v>438</v>
      </c>
      <c r="E59" s="427">
        <f>'Пр.7 Р.П. ЦС. ВР'!E268</f>
        <v>0</v>
      </c>
    </row>
    <row r="60" spans="1:5" s="29" customFormat="1" ht="26.25">
      <c r="A60" s="52" t="s">
        <v>515</v>
      </c>
      <c r="B60" s="43" t="s">
        <v>135</v>
      </c>
      <c r="C60" s="1"/>
      <c r="D60" s="28"/>
      <c r="E60" s="426">
        <f>E61+E83</f>
        <v>14603.396630000001</v>
      </c>
    </row>
    <row r="61" spans="1:5" s="26" customFormat="1" ht="39">
      <c r="A61" s="52" t="s">
        <v>516</v>
      </c>
      <c r="B61" s="43" t="s">
        <v>132</v>
      </c>
      <c r="C61" s="1"/>
      <c r="D61" s="28"/>
      <c r="E61" s="426">
        <f>E68+E71+E74+E62+E80+E65+E77</f>
        <v>14603.396630000001</v>
      </c>
    </row>
    <row r="62" spans="1:5" s="26" customFormat="1" ht="13.5">
      <c r="A62" s="282" t="s">
        <v>306</v>
      </c>
      <c r="B62" s="36" t="s">
        <v>134</v>
      </c>
      <c r="C62" s="1"/>
      <c r="D62" s="28"/>
      <c r="E62" s="426">
        <f>E63</f>
        <v>12445.437660000001</v>
      </c>
    </row>
    <row r="63" spans="1:5" s="26" customFormat="1" ht="17.25" customHeight="1">
      <c r="A63" s="3" t="s">
        <v>592</v>
      </c>
      <c r="B63" s="36" t="s">
        <v>134</v>
      </c>
      <c r="C63" s="1" t="s">
        <v>593</v>
      </c>
      <c r="D63" s="28"/>
      <c r="E63" s="426">
        <f>E64</f>
        <v>12445.437660000001</v>
      </c>
    </row>
    <row r="64" spans="1:5" s="26" customFormat="1" ht="13.5">
      <c r="A64" s="281" t="s">
        <v>437</v>
      </c>
      <c r="B64" s="36" t="s">
        <v>134</v>
      </c>
      <c r="C64" s="1" t="s">
        <v>593</v>
      </c>
      <c r="D64" s="28" t="s">
        <v>438</v>
      </c>
      <c r="E64" s="426">
        <f>'Пр.7 Р.П. ЦС. ВР'!E273</f>
        <v>12445.437660000001</v>
      </c>
    </row>
    <row r="65" spans="1:5" s="29" customFormat="1" ht="13.5">
      <c r="A65" s="52" t="s">
        <v>305</v>
      </c>
      <c r="B65" s="1" t="s">
        <v>302</v>
      </c>
      <c r="C65" s="1"/>
      <c r="D65" s="28"/>
      <c r="E65" s="426">
        <f>E66</f>
        <v>264.89067</v>
      </c>
    </row>
    <row r="66" spans="1:5" s="29" customFormat="1" ht="26.25">
      <c r="A66" s="31" t="s">
        <v>582</v>
      </c>
      <c r="B66" s="1" t="s">
        <v>302</v>
      </c>
      <c r="C66" s="280" t="s">
        <v>596</v>
      </c>
      <c r="D66" s="28"/>
      <c r="E66" s="426">
        <f>E67</f>
        <v>264.89067</v>
      </c>
    </row>
    <row r="67" spans="1:5" s="29" customFormat="1" ht="13.5">
      <c r="A67" s="281" t="s">
        <v>437</v>
      </c>
      <c r="B67" s="1" t="s">
        <v>302</v>
      </c>
      <c r="C67" s="280" t="s">
        <v>596</v>
      </c>
      <c r="D67" s="28" t="s">
        <v>438</v>
      </c>
      <c r="E67" s="426">
        <f>'Пр.7 Р.П. ЦС. ВР'!E277</f>
        <v>264.89067</v>
      </c>
    </row>
    <row r="68" spans="1:5" s="29" customFormat="1" ht="13.5">
      <c r="A68" s="52" t="s">
        <v>304</v>
      </c>
      <c r="B68" s="1" t="s">
        <v>236</v>
      </c>
      <c r="C68" s="1"/>
      <c r="D68" s="28"/>
      <c r="E68" s="426">
        <f>E69</f>
        <v>150</v>
      </c>
    </row>
    <row r="69" spans="1:5" s="29" customFormat="1" ht="26.25">
      <c r="A69" s="31" t="s">
        <v>582</v>
      </c>
      <c r="B69" s="1" t="s">
        <v>236</v>
      </c>
      <c r="C69" s="280" t="s">
        <v>596</v>
      </c>
      <c r="D69" s="28"/>
      <c r="E69" s="426">
        <f>E70</f>
        <v>150</v>
      </c>
    </row>
    <row r="70" spans="1:5" s="29" customFormat="1" ht="13.5">
      <c r="A70" s="281" t="s">
        <v>437</v>
      </c>
      <c r="B70" s="1" t="s">
        <v>236</v>
      </c>
      <c r="C70" s="280" t="s">
        <v>596</v>
      </c>
      <c r="D70" s="28" t="s">
        <v>438</v>
      </c>
      <c r="E70" s="426">
        <f>'Пр.7 Р.П. ЦС. ВР'!E275</f>
        <v>150</v>
      </c>
    </row>
    <row r="71" spans="1:5" s="29" customFormat="1" ht="13.5">
      <c r="A71" s="33" t="s">
        <v>275</v>
      </c>
      <c r="B71" s="43" t="s">
        <v>279</v>
      </c>
      <c r="C71" s="1"/>
      <c r="D71" s="28"/>
      <c r="E71" s="426">
        <f>E72</f>
        <v>199.206</v>
      </c>
    </row>
    <row r="72" spans="1:5" s="26" customFormat="1" ht="26.25">
      <c r="A72" s="31" t="s">
        <v>582</v>
      </c>
      <c r="B72" s="43" t="s">
        <v>279</v>
      </c>
      <c r="C72" s="1" t="s">
        <v>593</v>
      </c>
      <c r="D72" s="28"/>
      <c r="E72" s="426">
        <f>E73</f>
        <v>199.206</v>
      </c>
    </row>
    <row r="73" spans="1:5" s="29" customFormat="1" ht="13.5">
      <c r="A73" s="281" t="s">
        <v>437</v>
      </c>
      <c r="B73" s="43" t="s">
        <v>279</v>
      </c>
      <c r="C73" s="280" t="s">
        <v>593</v>
      </c>
      <c r="D73" s="28" t="s">
        <v>438</v>
      </c>
      <c r="E73" s="426">
        <f>'Пр.7 Р.П. ЦС. ВР'!E279</f>
        <v>199.206</v>
      </c>
    </row>
    <row r="74" spans="1:5" s="29" customFormat="1" ht="13.5">
      <c r="A74" s="3" t="s">
        <v>281</v>
      </c>
      <c r="B74" s="43" t="s">
        <v>265</v>
      </c>
      <c r="C74" s="1"/>
      <c r="D74" s="28"/>
      <c r="E74" s="426">
        <f>E75</f>
        <v>1000</v>
      </c>
    </row>
    <row r="75" spans="1:5" s="29" customFormat="1" ht="26.25">
      <c r="A75" s="31" t="s">
        <v>582</v>
      </c>
      <c r="B75" s="43" t="s">
        <v>265</v>
      </c>
      <c r="C75" s="1" t="s">
        <v>596</v>
      </c>
      <c r="D75" s="28"/>
      <c r="E75" s="426">
        <f>E76</f>
        <v>1000</v>
      </c>
    </row>
    <row r="76" spans="1:5" s="29" customFormat="1" ht="13.5">
      <c r="A76" s="281" t="s">
        <v>437</v>
      </c>
      <c r="B76" s="43" t="s">
        <v>265</v>
      </c>
      <c r="C76" s="280" t="s">
        <v>596</v>
      </c>
      <c r="D76" s="28" t="s">
        <v>438</v>
      </c>
      <c r="E76" s="426">
        <f>'Пр.7 Р.П. ЦС. ВР'!E281</f>
        <v>1000</v>
      </c>
    </row>
    <row r="77" spans="1:5" s="29" customFormat="1" ht="13.5">
      <c r="A77" s="3" t="s">
        <v>281</v>
      </c>
      <c r="B77" s="43" t="s">
        <v>348</v>
      </c>
      <c r="C77" s="1"/>
      <c r="D77" s="28"/>
      <c r="E77" s="426">
        <f>E78</f>
        <v>80.3473</v>
      </c>
    </row>
    <row r="78" spans="1:5" s="29" customFormat="1" ht="26.25">
      <c r="A78" s="31" t="s">
        <v>582</v>
      </c>
      <c r="B78" s="43" t="s">
        <v>348</v>
      </c>
      <c r="C78" s="1" t="s">
        <v>596</v>
      </c>
      <c r="D78" s="28"/>
      <c r="E78" s="426">
        <f>E79</f>
        <v>80.3473</v>
      </c>
    </row>
    <row r="79" spans="1:5" s="29" customFormat="1" ht="13.5">
      <c r="A79" s="281" t="s">
        <v>437</v>
      </c>
      <c r="B79" s="43" t="s">
        <v>348</v>
      </c>
      <c r="C79" s="280" t="s">
        <v>596</v>
      </c>
      <c r="D79" s="28" t="s">
        <v>438</v>
      </c>
      <c r="E79" s="426">
        <f>'Пр.7 Р.П. ЦС. ВР'!E297</f>
        <v>80.3473</v>
      </c>
    </row>
    <row r="80" spans="1:5" s="29" customFormat="1" ht="13.5">
      <c r="A80" s="33" t="s">
        <v>542</v>
      </c>
      <c r="B80" s="43" t="s">
        <v>274</v>
      </c>
      <c r="C80" s="1"/>
      <c r="D80" s="28"/>
      <c r="E80" s="426">
        <f>E81</f>
        <v>463.515</v>
      </c>
    </row>
    <row r="81" spans="1:5" s="29" customFormat="1" ht="26.25">
      <c r="A81" s="31" t="s">
        <v>582</v>
      </c>
      <c r="B81" s="43" t="s">
        <v>274</v>
      </c>
      <c r="C81" s="1" t="s">
        <v>596</v>
      </c>
      <c r="D81" s="28"/>
      <c r="E81" s="426">
        <f>E82</f>
        <v>463.515</v>
      </c>
    </row>
    <row r="82" spans="1:5" s="29" customFormat="1" ht="13.5">
      <c r="A82" s="281" t="s">
        <v>437</v>
      </c>
      <c r="B82" s="43" t="s">
        <v>274</v>
      </c>
      <c r="C82" s="280" t="s">
        <v>596</v>
      </c>
      <c r="D82" s="28" t="s">
        <v>438</v>
      </c>
      <c r="E82" s="426">
        <f>'Пр.7 Р.П. ЦС. ВР'!E299</f>
        <v>463.515</v>
      </c>
    </row>
    <row r="83" spans="1:5" s="63" customFormat="1" ht="39" hidden="1">
      <c r="A83" s="52" t="s">
        <v>517</v>
      </c>
      <c r="B83" s="1" t="s">
        <v>447</v>
      </c>
      <c r="C83" s="1"/>
      <c r="D83" s="28"/>
      <c r="E83" s="426">
        <f>E84+E87</f>
        <v>0</v>
      </c>
    </row>
    <row r="84" spans="1:5" s="63" customFormat="1" ht="52.5" hidden="1">
      <c r="A84" s="52" t="s">
        <v>518</v>
      </c>
      <c r="B84" s="1" t="s">
        <v>525</v>
      </c>
      <c r="C84" s="1"/>
      <c r="D84" s="28"/>
      <c r="E84" s="426">
        <f>E85</f>
        <v>0</v>
      </c>
    </row>
    <row r="85" spans="1:5" s="26" customFormat="1" ht="26.25" hidden="1">
      <c r="A85" s="31" t="s">
        <v>582</v>
      </c>
      <c r="B85" s="1" t="s">
        <v>525</v>
      </c>
      <c r="C85" s="1" t="s">
        <v>596</v>
      </c>
      <c r="D85" s="28"/>
      <c r="E85" s="426">
        <f>E86</f>
        <v>0</v>
      </c>
    </row>
    <row r="86" spans="1:5" s="29" customFormat="1" ht="13.5" hidden="1">
      <c r="A86" s="281" t="s">
        <v>437</v>
      </c>
      <c r="B86" s="1" t="s">
        <v>525</v>
      </c>
      <c r="C86" s="280" t="s">
        <v>596</v>
      </c>
      <c r="D86" s="28" t="s">
        <v>438</v>
      </c>
      <c r="E86" s="426">
        <f>'Пр.7 Р.П. ЦС. ВР'!E284</f>
        <v>0</v>
      </c>
    </row>
    <row r="87" spans="1:5" s="29" customFormat="1" ht="39" hidden="1">
      <c r="A87" s="52" t="s">
        <v>519</v>
      </c>
      <c r="B87" s="1" t="s">
        <v>526</v>
      </c>
      <c r="C87" s="1"/>
      <c r="D87" s="28"/>
      <c r="E87" s="426">
        <f>E88</f>
        <v>0</v>
      </c>
    </row>
    <row r="88" spans="1:5" s="29" customFormat="1" ht="27" hidden="1">
      <c r="A88" s="33" t="s">
        <v>382</v>
      </c>
      <c r="B88" s="1" t="s">
        <v>526</v>
      </c>
      <c r="C88" s="1" t="s">
        <v>402</v>
      </c>
      <c r="D88" s="28" t="s">
        <v>438</v>
      </c>
      <c r="E88" s="426">
        <f>E89</f>
        <v>0</v>
      </c>
    </row>
    <row r="89" spans="1:5" s="29" customFormat="1" ht="13.5" hidden="1">
      <c r="A89" s="281" t="s">
        <v>437</v>
      </c>
      <c r="B89" s="1" t="s">
        <v>526</v>
      </c>
      <c r="C89" s="1" t="s">
        <v>402</v>
      </c>
      <c r="D89" s="28" t="s">
        <v>438</v>
      </c>
      <c r="E89" s="426">
        <f>'Пр.7 Р.П. ЦС. ВР'!E286</f>
        <v>0</v>
      </c>
    </row>
    <row r="90" spans="1:5" s="104" customFormat="1" ht="26.25">
      <c r="A90" s="52" t="s">
        <v>218</v>
      </c>
      <c r="B90" s="43" t="s">
        <v>206</v>
      </c>
      <c r="C90" s="1"/>
      <c r="D90" s="28"/>
      <c r="E90" s="426">
        <f>E91+E108</f>
        <v>6012.52</v>
      </c>
    </row>
    <row r="91" spans="1:5" s="26" customFormat="1" ht="39">
      <c r="A91" s="52" t="s">
        <v>495</v>
      </c>
      <c r="B91" s="43" t="s">
        <v>169</v>
      </c>
      <c r="C91" s="1"/>
      <c r="D91" s="28"/>
      <c r="E91" s="426">
        <f>E92</f>
        <v>5512.52</v>
      </c>
    </row>
    <row r="92" spans="1:5" s="26" customFormat="1" ht="26.25">
      <c r="A92" s="52" t="s">
        <v>208</v>
      </c>
      <c r="B92" s="43" t="s">
        <v>170</v>
      </c>
      <c r="C92" s="1"/>
      <c r="D92" s="28"/>
      <c r="E92" s="426">
        <f>E93+E102+E105+E96+E99</f>
        <v>5512.52</v>
      </c>
    </row>
    <row r="93" spans="1:5" s="29" customFormat="1" ht="26.25">
      <c r="A93" s="52" t="s">
        <v>209</v>
      </c>
      <c r="B93" s="43" t="s">
        <v>168</v>
      </c>
      <c r="C93" s="1"/>
      <c r="D93" s="28"/>
      <c r="E93" s="426">
        <f>E94</f>
        <v>842.3435</v>
      </c>
    </row>
    <row r="94" spans="1:5" s="29" customFormat="1" ht="26.25">
      <c r="A94" s="31" t="s">
        <v>582</v>
      </c>
      <c r="B94" s="43" t="s">
        <v>168</v>
      </c>
      <c r="C94" s="280" t="s">
        <v>596</v>
      </c>
      <c r="D94" s="28"/>
      <c r="E94" s="426">
        <f>E95</f>
        <v>842.3435</v>
      </c>
    </row>
    <row r="95" spans="1:5" s="32" customFormat="1" ht="13.5">
      <c r="A95" s="52" t="s">
        <v>435</v>
      </c>
      <c r="B95" s="43" t="s">
        <v>168</v>
      </c>
      <c r="C95" s="280" t="s">
        <v>596</v>
      </c>
      <c r="D95" s="28" t="s">
        <v>436</v>
      </c>
      <c r="E95" s="426">
        <f>'Пр.7 Р.П. ЦС. ВР'!E127</f>
        <v>842.3435</v>
      </c>
    </row>
    <row r="96" spans="1:5" s="29" customFormat="1" ht="26.25">
      <c r="A96" s="52" t="s">
        <v>209</v>
      </c>
      <c r="B96" s="43" t="s">
        <v>277</v>
      </c>
      <c r="C96" s="1"/>
      <c r="D96" s="28"/>
      <c r="E96" s="426">
        <f>E97</f>
        <v>3265.9765</v>
      </c>
    </row>
    <row r="97" spans="1:5" s="29" customFormat="1" ht="26.25">
      <c r="A97" s="31" t="s">
        <v>582</v>
      </c>
      <c r="B97" s="43" t="s">
        <v>277</v>
      </c>
      <c r="C97" s="280" t="s">
        <v>596</v>
      </c>
      <c r="D97" s="28"/>
      <c r="E97" s="426">
        <f>E98</f>
        <v>3265.9765</v>
      </c>
    </row>
    <row r="98" spans="1:5" s="32" customFormat="1" ht="13.5">
      <c r="A98" s="52" t="s">
        <v>435</v>
      </c>
      <c r="B98" s="43" t="s">
        <v>277</v>
      </c>
      <c r="C98" s="280" t="s">
        <v>596</v>
      </c>
      <c r="D98" s="28" t="s">
        <v>436</v>
      </c>
      <c r="E98" s="426">
        <f>'Пр.7 Р.П. ЦС. ВР'!E129</f>
        <v>3265.9765</v>
      </c>
    </row>
    <row r="99" spans="1:5" s="32" customFormat="1" ht="13.5">
      <c r="A99" s="52" t="s">
        <v>300</v>
      </c>
      <c r="B99" s="43" t="s">
        <v>301</v>
      </c>
      <c r="C99" s="280"/>
      <c r="D99" s="28"/>
      <c r="E99" s="426">
        <f>E100</f>
        <v>324</v>
      </c>
    </row>
    <row r="100" spans="1:5" s="32" customFormat="1" ht="26.25">
      <c r="A100" s="31" t="s">
        <v>582</v>
      </c>
      <c r="B100" s="43" t="s">
        <v>301</v>
      </c>
      <c r="C100" s="280" t="s">
        <v>596</v>
      </c>
      <c r="D100" s="28"/>
      <c r="E100" s="426">
        <f>E101</f>
        <v>324</v>
      </c>
    </row>
    <row r="101" spans="1:5" s="32" customFormat="1" ht="13.5">
      <c r="A101" s="52" t="s">
        <v>435</v>
      </c>
      <c r="B101" s="43" t="s">
        <v>301</v>
      </c>
      <c r="C101" s="280" t="s">
        <v>596</v>
      </c>
      <c r="D101" s="28" t="s">
        <v>436</v>
      </c>
      <c r="E101" s="426">
        <f>'Пр.7 Р.П. ЦС. ВР'!E131</f>
        <v>324</v>
      </c>
    </row>
    <row r="102" spans="1:5" s="32" customFormat="1" ht="26.25">
      <c r="A102" s="52" t="s">
        <v>209</v>
      </c>
      <c r="B102" s="43" t="s">
        <v>167</v>
      </c>
      <c r="C102" s="280"/>
      <c r="D102" s="28"/>
      <c r="E102" s="426">
        <f>E103</f>
        <v>930.2</v>
      </c>
    </row>
    <row r="103" spans="1:5" s="32" customFormat="1" ht="26.25">
      <c r="A103" s="31" t="s">
        <v>582</v>
      </c>
      <c r="B103" s="43" t="s">
        <v>167</v>
      </c>
      <c r="C103" s="280" t="s">
        <v>596</v>
      </c>
      <c r="D103" s="28"/>
      <c r="E103" s="426">
        <f>E104</f>
        <v>930.2</v>
      </c>
    </row>
    <row r="104" spans="1:5" s="32" customFormat="1" ht="13.5">
      <c r="A104" s="52" t="s">
        <v>435</v>
      </c>
      <c r="B104" s="43" t="s">
        <v>167</v>
      </c>
      <c r="C104" s="280" t="s">
        <v>596</v>
      </c>
      <c r="D104" s="28" t="s">
        <v>436</v>
      </c>
      <c r="E104" s="426">
        <f>'Пр.7 Р.П. ЦС. ВР'!E125</f>
        <v>930.2</v>
      </c>
    </row>
    <row r="105" spans="1:5" s="32" customFormat="1" ht="26.25">
      <c r="A105" s="52" t="s">
        <v>211</v>
      </c>
      <c r="B105" s="43" t="s">
        <v>207</v>
      </c>
      <c r="C105" s="280"/>
      <c r="D105" s="28"/>
      <c r="E105" s="426">
        <f>E106</f>
        <v>150</v>
      </c>
    </row>
    <row r="106" spans="1:5" s="32" customFormat="1" ht="26.25">
      <c r="A106" s="31" t="s">
        <v>582</v>
      </c>
      <c r="B106" s="43" t="s">
        <v>207</v>
      </c>
      <c r="C106" s="280" t="s">
        <v>596</v>
      </c>
      <c r="D106" s="28"/>
      <c r="E106" s="426">
        <f>E107</f>
        <v>150</v>
      </c>
    </row>
    <row r="107" spans="1:5" s="32" customFormat="1" ht="13.5">
      <c r="A107" s="52" t="s">
        <v>435</v>
      </c>
      <c r="B107" s="43" t="s">
        <v>207</v>
      </c>
      <c r="C107" s="280" t="s">
        <v>596</v>
      </c>
      <c r="D107" s="28" t="s">
        <v>436</v>
      </c>
      <c r="E107" s="426">
        <f>'Пр.7 Р.П. ЦС. ВР'!E137</f>
        <v>150</v>
      </c>
    </row>
    <row r="108" spans="1:5" s="63" customFormat="1" ht="39" customHeight="1">
      <c r="A108" s="52" t="s">
        <v>498</v>
      </c>
      <c r="B108" s="43" t="s">
        <v>174</v>
      </c>
      <c r="C108" s="1"/>
      <c r="D108" s="28"/>
      <c r="E108" s="426">
        <f>E109</f>
        <v>500</v>
      </c>
    </row>
    <row r="109" spans="1:5" s="63" customFormat="1" ht="31.5" customHeight="1">
      <c r="A109" s="52" t="s">
        <v>171</v>
      </c>
      <c r="B109" s="43" t="s">
        <v>172</v>
      </c>
      <c r="C109" s="1"/>
      <c r="D109" s="28"/>
      <c r="E109" s="426">
        <f>E113</f>
        <v>500</v>
      </c>
    </row>
    <row r="110" spans="1:5" s="29" customFormat="1" ht="52.5" hidden="1">
      <c r="A110" s="271" t="s">
        <v>622</v>
      </c>
      <c r="B110" s="1" t="s">
        <v>621</v>
      </c>
      <c r="C110" s="1"/>
      <c r="D110" s="28"/>
      <c r="E110" s="426">
        <f>E111</f>
        <v>0</v>
      </c>
    </row>
    <row r="111" spans="1:5" s="29" customFormat="1" ht="17.25" customHeight="1" hidden="1">
      <c r="A111" s="3" t="s">
        <v>592</v>
      </c>
      <c r="B111" s="1" t="s">
        <v>621</v>
      </c>
      <c r="C111" s="1" t="s">
        <v>593</v>
      </c>
      <c r="D111" s="28"/>
      <c r="E111" s="426">
        <f>E112</f>
        <v>0</v>
      </c>
    </row>
    <row r="112" spans="1:5" s="29" customFormat="1" ht="13.5" hidden="1">
      <c r="A112" s="52" t="s">
        <v>435</v>
      </c>
      <c r="B112" s="1" t="s">
        <v>621</v>
      </c>
      <c r="C112" s="1" t="s">
        <v>593</v>
      </c>
      <c r="D112" s="28" t="s">
        <v>436</v>
      </c>
      <c r="E112" s="426">
        <f>'Пр.7 Р.П. ЦС. ВР'!E146</f>
        <v>0</v>
      </c>
    </row>
    <row r="113" spans="1:5" s="29" customFormat="1" ht="66">
      <c r="A113" s="283" t="s">
        <v>537</v>
      </c>
      <c r="B113" s="43" t="s">
        <v>173</v>
      </c>
      <c r="C113" s="1"/>
      <c r="D113" s="28"/>
      <c r="E113" s="426">
        <f>E114</f>
        <v>500</v>
      </c>
    </row>
    <row r="114" spans="1:5" s="29" customFormat="1" ht="26.25">
      <c r="A114" s="31" t="s">
        <v>582</v>
      </c>
      <c r="B114" s="43" t="s">
        <v>173</v>
      </c>
      <c r="C114" s="1" t="s">
        <v>596</v>
      </c>
      <c r="D114" s="28"/>
      <c r="E114" s="426">
        <f>E115</f>
        <v>500</v>
      </c>
    </row>
    <row r="115" spans="1:5" s="29" customFormat="1" ht="15" customHeight="1">
      <c r="A115" s="52" t="s">
        <v>435</v>
      </c>
      <c r="B115" s="43" t="s">
        <v>173</v>
      </c>
      <c r="C115" s="280" t="s">
        <v>596</v>
      </c>
      <c r="D115" s="28" t="s">
        <v>436</v>
      </c>
      <c r="E115" s="426">
        <f>'Пр.7 Р.П. ЦС. ВР'!E142</f>
        <v>500</v>
      </c>
    </row>
    <row r="116" spans="1:5" s="29" customFormat="1" ht="66" hidden="1">
      <c r="A116" s="283" t="s">
        <v>499</v>
      </c>
      <c r="B116" s="1" t="s">
        <v>500</v>
      </c>
      <c r="C116" s="1"/>
      <c r="D116" s="28"/>
      <c r="E116" s="426">
        <f>E117</f>
        <v>0</v>
      </c>
    </row>
    <row r="117" spans="1:5" s="29" customFormat="1" ht="26.25" hidden="1">
      <c r="A117" s="31" t="s">
        <v>582</v>
      </c>
      <c r="B117" s="1" t="s">
        <v>500</v>
      </c>
      <c r="C117" s="280" t="s">
        <v>596</v>
      </c>
      <c r="D117" s="28"/>
      <c r="E117" s="426">
        <f>E118</f>
        <v>0</v>
      </c>
    </row>
    <row r="118" spans="1:5" s="32" customFormat="1" ht="13.5" hidden="1">
      <c r="A118" s="52" t="s">
        <v>435</v>
      </c>
      <c r="B118" s="1" t="s">
        <v>500</v>
      </c>
      <c r="C118" s="280" t="s">
        <v>596</v>
      </c>
      <c r="D118" s="28" t="s">
        <v>436</v>
      </c>
      <c r="E118" s="426">
        <f>'Пр.7 Р.П. ЦС. ВР'!E144</f>
        <v>0</v>
      </c>
    </row>
    <row r="119" spans="1:5" s="26" customFormat="1" ht="39">
      <c r="A119" s="52" t="s">
        <v>505</v>
      </c>
      <c r="B119" s="45" t="s">
        <v>117</v>
      </c>
      <c r="C119" s="1"/>
      <c r="D119" s="28"/>
      <c r="E119" s="426">
        <f>E120+E148+E185</f>
        <v>169773.91623</v>
      </c>
    </row>
    <row r="120" spans="1:5" s="29" customFormat="1" ht="78.75">
      <c r="A120" s="52" t="s">
        <v>194</v>
      </c>
      <c r="B120" s="43" t="s">
        <v>152</v>
      </c>
      <c r="C120" s="1"/>
      <c r="D120" s="28"/>
      <c r="E120" s="426">
        <f>E121</f>
        <v>158392.56732</v>
      </c>
    </row>
    <row r="121" spans="1:5" s="29" customFormat="1" ht="13.5">
      <c r="A121" s="31" t="s">
        <v>149</v>
      </c>
      <c r="B121" s="43" t="s">
        <v>150</v>
      </c>
      <c r="C121" s="1"/>
      <c r="D121" s="28"/>
      <c r="E121" s="426">
        <f>E122+E125+E133+E136+E139+E142+E145</f>
        <v>158392.56732</v>
      </c>
    </row>
    <row r="122" spans="1:5" s="29" customFormat="1" ht="105">
      <c r="A122" s="126" t="s">
        <v>506</v>
      </c>
      <c r="B122" s="128" t="s">
        <v>221</v>
      </c>
      <c r="C122" s="1"/>
      <c r="D122" s="28"/>
      <c r="E122" s="426">
        <f>E123</f>
        <v>63702.0321</v>
      </c>
    </row>
    <row r="123" spans="1:5" s="29" customFormat="1" ht="26.25">
      <c r="A123" s="3" t="s">
        <v>549</v>
      </c>
      <c r="B123" s="43" t="s">
        <v>221</v>
      </c>
      <c r="C123" s="1" t="s">
        <v>597</v>
      </c>
      <c r="D123" s="28"/>
      <c r="E123" s="426">
        <f>E124</f>
        <v>63702.0321</v>
      </c>
    </row>
    <row r="124" spans="1:5" s="29" customFormat="1" ht="13.5">
      <c r="A124" s="281" t="s">
        <v>371</v>
      </c>
      <c r="B124" s="43" t="s">
        <v>221</v>
      </c>
      <c r="C124" s="1" t="s">
        <v>597</v>
      </c>
      <c r="D124" s="28" t="s">
        <v>370</v>
      </c>
      <c r="E124" s="426">
        <f>'Пр.7 Р.П. ЦС. ВР'!E186</f>
        <v>63702.0321</v>
      </c>
    </row>
    <row r="125" spans="1:5" s="29" customFormat="1" ht="39">
      <c r="A125" s="126" t="s">
        <v>344</v>
      </c>
      <c r="B125" s="128" t="s">
        <v>222</v>
      </c>
      <c r="C125" s="284" t="s">
        <v>597</v>
      </c>
      <c r="D125" s="285" t="s">
        <v>370</v>
      </c>
      <c r="E125" s="426">
        <f>E126+E129</f>
        <v>66869.88822</v>
      </c>
    </row>
    <row r="126" spans="1:5" s="29" customFormat="1" ht="81" customHeight="1">
      <c r="A126" s="52" t="s">
        <v>343</v>
      </c>
      <c r="B126" s="43" t="s">
        <v>222</v>
      </c>
      <c r="C126" s="1"/>
      <c r="D126" s="28"/>
      <c r="E126" s="426">
        <f>E127</f>
        <v>65296.79822</v>
      </c>
    </row>
    <row r="127" spans="1:5" s="29" customFormat="1" ht="13.5">
      <c r="A127" s="33" t="s">
        <v>589</v>
      </c>
      <c r="B127" s="43" t="s">
        <v>222</v>
      </c>
      <c r="C127" s="1" t="s">
        <v>597</v>
      </c>
      <c r="D127" s="28"/>
      <c r="E127" s="426">
        <f>E128</f>
        <v>65296.79822</v>
      </c>
    </row>
    <row r="128" spans="1:5" s="29" customFormat="1" ht="13.5">
      <c r="A128" s="281" t="s">
        <v>371</v>
      </c>
      <c r="B128" s="43" t="s">
        <v>222</v>
      </c>
      <c r="C128" s="1" t="s">
        <v>597</v>
      </c>
      <c r="D128" s="28" t="s">
        <v>370</v>
      </c>
      <c r="E128" s="426">
        <f>'Пр.7 Р.П. ЦС. ВР'!E189</f>
        <v>65296.79822</v>
      </c>
    </row>
    <row r="129" spans="1:5" s="29" customFormat="1" ht="39">
      <c r="A129" s="126" t="s">
        <v>345</v>
      </c>
      <c r="B129" s="128" t="s">
        <v>235</v>
      </c>
      <c r="C129" s="1"/>
      <c r="D129" s="28"/>
      <c r="E129" s="426">
        <f>E130</f>
        <v>1573.09</v>
      </c>
    </row>
    <row r="130" spans="1:5" s="29" customFormat="1" ht="13.5">
      <c r="A130" s="33" t="s">
        <v>589</v>
      </c>
      <c r="B130" s="43" t="s">
        <v>235</v>
      </c>
      <c r="C130" s="1" t="s">
        <v>597</v>
      </c>
      <c r="D130" s="28"/>
      <c r="E130" s="426">
        <f>E131</f>
        <v>1573.09</v>
      </c>
    </row>
    <row r="131" spans="1:5" s="29" customFormat="1" ht="13.5">
      <c r="A131" s="281" t="s">
        <v>371</v>
      </c>
      <c r="B131" s="43" t="s">
        <v>235</v>
      </c>
      <c r="C131" s="1" t="s">
        <v>597</v>
      </c>
      <c r="D131" s="28" t="s">
        <v>370</v>
      </c>
      <c r="E131" s="426">
        <f>'Пр.7 Р.П. ЦС. ВР'!E191</f>
        <v>1573.09</v>
      </c>
    </row>
    <row r="132" spans="1:5" s="29" customFormat="1" ht="13.5" hidden="1">
      <c r="A132" s="31" t="s">
        <v>149</v>
      </c>
      <c r="B132" s="43" t="s">
        <v>152</v>
      </c>
      <c r="C132" s="1"/>
      <c r="D132" s="28"/>
      <c r="E132" s="426"/>
    </row>
    <row r="133" spans="1:5" s="29" customFormat="1" ht="39">
      <c r="A133" s="52" t="s">
        <v>346</v>
      </c>
      <c r="B133" s="43" t="s">
        <v>151</v>
      </c>
      <c r="C133" s="1"/>
      <c r="D133" s="28"/>
      <c r="E133" s="426">
        <f>E134</f>
        <v>9327</v>
      </c>
    </row>
    <row r="134" spans="1:5" s="29" customFormat="1" ht="15.75" customHeight="1">
      <c r="A134" s="3" t="s">
        <v>588</v>
      </c>
      <c r="B134" s="43" t="s">
        <v>151</v>
      </c>
      <c r="C134" s="1" t="s">
        <v>597</v>
      </c>
      <c r="D134" s="28"/>
      <c r="E134" s="426">
        <f>E135</f>
        <v>9327</v>
      </c>
    </row>
    <row r="135" spans="1:5" s="29" customFormat="1" ht="13.5">
      <c r="A135" s="281" t="s">
        <v>371</v>
      </c>
      <c r="B135" s="43" t="s">
        <v>151</v>
      </c>
      <c r="C135" s="1" t="s">
        <v>597</v>
      </c>
      <c r="D135" s="28" t="s">
        <v>370</v>
      </c>
      <c r="E135" s="426">
        <f>'Пр.7 Р.П. ЦС. ВР'!E193</f>
        <v>9327</v>
      </c>
    </row>
    <row r="136" spans="1:5" s="29" customFormat="1" ht="66">
      <c r="A136" s="388" t="s">
        <v>354</v>
      </c>
      <c r="B136" s="43" t="s">
        <v>353</v>
      </c>
      <c r="C136" s="1"/>
      <c r="D136" s="28"/>
      <c r="E136" s="426">
        <f>E137</f>
        <v>10438.13925</v>
      </c>
    </row>
    <row r="137" spans="1:5" s="29" customFormat="1" ht="16.5" customHeight="1">
      <c r="A137" s="3" t="s">
        <v>588</v>
      </c>
      <c r="B137" s="43" t="s">
        <v>353</v>
      </c>
      <c r="C137" s="1" t="s">
        <v>597</v>
      </c>
      <c r="D137" s="28"/>
      <c r="E137" s="426">
        <f>E138</f>
        <v>10438.13925</v>
      </c>
    </row>
    <row r="138" spans="1:5" s="29" customFormat="1" ht="13.5">
      <c r="A138" s="281" t="s">
        <v>371</v>
      </c>
      <c r="B138" s="43" t="s">
        <v>353</v>
      </c>
      <c r="C138" s="1" t="s">
        <v>597</v>
      </c>
      <c r="D138" s="28" t="s">
        <v>370</v>
      </c>
      <c r="E138" s="426">
        <f>'Пр.7 Р.П. ЦС. ВР'!E195</f>
        <v>10438.13925</v>
      </c>
    </row>
    <row r="139" spans="1:5" s="29" customFormat="1" ht="66">
      <c r="A139" s="388" t="s">
        <v>354</v>
      </c>
      <c r="B139" s="43" t="s">
        <v>355</v>
      </c>
      <c r="C139" s="1"/>
      <c r="D139" s="28"/>
      <c r="E139" s="426">
        <f>E140</f>
        <v>105.43275</v>
      </c>
    </row>
    <row r="140" spans="1:5" s="29" customFormat="1" ht="17.25" customHeight="1">
      <c r="A140" s="3" t="s">
        <v>588</v>
      </c>
      <c r="B140" s="43" t="s">
        <v>355</v>
      </c>
      <c r="C140" s="1" t="s">
        <v>597</v>
      </c>
      <c r="D140" s="28"/>
      <c r="E140" s="426">
        <f>E141</f>
        <v>105.43275</v>
      </c>
    </row>
    <row r="141" spans="1:5" s="29" customFormat="1" ht="13.5">
      <c r="A141" s="281" t="s">
        <v>371</v>
      </c>
      <c r="B141" s="43" t="s">
        <v>355</v>
      </c>
      <c r="C141" s="1" t="s">
        <v>597</v>
      </c>
      <c r="D141" s="28" t="s">
        <v>370</v>
      </c>
      <c r="E141" s="426">
        <f>'Пр.7 Р.П. ЦС. ВР'!E197</f>
        <v>105.43275</v>
      </c>
    </row>
    <row r="142" spans="1:5" s="29" customFormat="1" ht="87.75" customHeight="1">
      <c r="A142" s="52" t="s">
        <v>356</v>
      </c>
      <c r="B142" s="43" t="s">
        <v>357</v>
      </c>
      <c r="C142" s="1"/>
      <c r="D142" s="28"/>
      <c r="E142" s="426">
        <f>E143</f>
        <v>7870.57425</v>
      </c>
    </row>
    <row r="143" spans="1:5" s="29" customFormat="1" ht="32.25" customHeight="1">
      <c r="A143" s="31" t="s">
        <v>583</v>
      </c>
      <c r="B143" s="43" t="s">
        <v>357</v>
      </c>
      <c r="C143" s="1" t="s">
        <v>596</v>
      </c>
      <c r="D143" s="28"/>
      <c r="E143" s="426">
        <f>E144</f>
        <v>7870.57425</v>
      </c>
    </row>
    <row r="144" spans="1:5" s="29" customFormat="1" ht="13.5">
      <c r="A144" s="281" t="s">
        <v>371</v>
      </c>
      <c r="B144" s="43" t="s">
        <v>357</v>
      </c>
      <c r="C144" s="1" t="s">
        <v>596</v>
      </c>
      <c r="D144" s="28" t="s">
        <v>370</v>
      </c>
      <c r="E144" s="426">
        <f>'Пр.7 Р.П. ЦС. ВР'!E199</f>
        <v>7870.57425</v>
      </c>
    </row>
    <row r="145" spans="1:5" s="29" customFormat="1" ht="84" customHeight="1">
      <c r="A145" s="52" t="s">
        <v>356</v>
      </c>
      <c r="B145" s="43" t="s">
        <v>358</v>
      </c>
      <c r="C145" s="1"/>
      <c r="D145" s="28"/>
      <c r="E145" s="426">
        <f>E146</f>
        <v>79.50075</v>
      </c>
    </row>
    <row r="146" spans="1:5" s="29" customFormat="1" ht="33" customHeight="1">
      <c r="A146" s="31" t="s">
        <v>583</v>
      </c>
      <c r="B146" s="43" t="s">
        <v>358</v>
      </c>
      <c r="C146" s="1" t="s">
        <v>596</v>
      </c>
      <c r="D146" s="28"/>
      <c r="E146" s="426">
        <f>E147</f>
        <v>79.50075</v>
      </c>
    </row>
    <row r="147" spans="1:5" s="29" customFormat="1" ht="13.5">
      <c r="A147" s="281" t="s">
        <v>371</v>
      </c>
      <c r="B147" s="43" t="s">
        <v>358</v>
      </c>
      <c r="C147" s="1" t="s">
        <v>596</v>
      </c>
      <c r="D147" s="28" t="s">
        <v>370</v>
      </c>
      <c r="E147" s="426">
        <f>'Пр.7 Р.П. ЦС. ВР'!E201</f>
        <v>79.50075</v>
      </c>
    </row>
    <row r="148" spans="1:5" s="63" customFormat="1" ht="66">
      <c r="A148" s="31" t="s">
        <v>214</v>
      </c>
      <c r="B148" s="1" t="s">
        <v>119</v>
      </c>
      <c r="C148" s="1"/>
      <c r="D148" s="28"/>
      <c r="E148" s="426">
        <f>E149</f>
        <v>10509.192000000001</v>
      </c>
    </row>
    <row r="149" spans="1:5" s="63" customFormat="1" ht="26.25">
      <c r="A149" s="31" t="s">
        <v>120</v>
      </c>
      <c r="B149" s="1" t="s">
        <v>118</v>
      </c>
      <c r="C149" s="1"/>
      <c r="D149" s="28"/>
      <c r="E149" s="426">
        <f>E150+E153+E159+E169+E172+E182</f>
        <v>10509.192000000001</v>
      </c>
    </row>
    <row r="150" spans="1:5" s="29" customFormat="1" ht="13.5" hidden="1">
      <c r="A150" s="30" t="s">
        <v>212</v>
      </c>
      <c r="B150" s="1" t="s">
        <v>296</v>
      </c>
      <c r="C150" s="1"/>
      <c r="D150" s="28"/>
      <c r="E150" s="426">
        <f>E151</f>
        <v>7.105427357601002E-14</v>
      </c>
    </row>
    <row r="151" spans="1:5" s="29" customFormat="1" ht="17.25" customHeight="1" hidden="1">
      <c r="A151" s="3" t="s">
        <v>76</v>
      </c>
      <c r="B151" s="1" t="s">
        <v>296</v>
      </c>
      <c r="C151" s="1" t="s">
        <v>595</v>
      </c>
      <c r="D151" s="28"/>
      <c r="E151" s="426">
        <f>E152</f>
        <v>7.105427357601002E-14</v>
      </c>
    </row>
    <row r="152" spans="1:5" s="29" customFormat="1" ht="13.5" hidden="1">
      <c r="A152" s="46" t="s">
        <v>409</v>
      </c>
      <c r="B152" s="1" t="s">
        <v>296</v>
      </c>
      <c r="C152" s="1" t="s">
        <v>595</v>
      </c>
      <c r="D152" s="28" t="s">
        <v>408</v>
      </c>
      <c r="E152" s="426">
        <f>'Пр.7 Р.П. ЦС. ВР'!E366</f>
        <v>7.105427357601002E-14</v>
      </c>
    </row>
    <row r="153" spans="1:5" ht="26.25">
      <c r="A153" s="30" t="s">
        <v>284</v>
      </c>
      <c r="B153" s="1" t="s">
        <v>282</v>
      </c>
      <c r="C153" s="1"/>
      <c r="D153" s="28"/>
      <c r="E153" s="426">
        <f>E154</f>
        <v>1415.65</v>
      </c>
    </row>
    <row r="154" spans="1:5" ht="15" customHeight="1">
      <c r="A154" s="3" t="s">
        <v>76</v>
      </c>
      <c r="B154" s="1" t="s">
        <v>282</v>
      </c>
      <c r="C154" s="1" t="s">
        <v>595</v>
      </c>
      <c r="D154" s="28"/>
      <c r="E154" s="426">
        <f>E155</f>
        <v>1415.65</v>
      </c>
    </row>
    <row r="155" spans="1:5" ht="13.5">
      <c r="A155" s="305" t="s">
        <v>409</v>
      </c>
      <c r="B155" s="1" t="s">
        <v>282</v>
      </c>
      <c r="C155" s="1" t="s">
        <v>595</v>
      </c>
      <c r="D155" s="28" t="s">
        <v>408</v>
      </c>
      <c r="E155" s="426">
        <f>'Пр.7 Р.П. ЦС. ВР'!E369</f>
        <v>1415.65</v>
      </c>
    </row>
    <row r="156" spans="1:5" ht="39" hidden="1">
      <c r="A156" s="30" t="s">
        <v>572</v>
      </c>
      <c r="B156" s="1" t="s">
        <v>559</v>
      </c>
      <c r="C156" s="1"/>
      <c r="D156" s="28"/>
      <c r="E156" s="426">
        <f>E157</f>
        <v>0</v>
      </c>
    </row>
    <row r="157" spans="1:5" ht="18" customHeight="1" hidden="1">
      <c r="A157" s="3" t="s">
        <v>76</v>
      </c>
      <c r="B157" s="1" t="s">
        <v>559</v>
      </c>
      <c r="C157" s="1" t="s">
        <v>595</v>
      </c>
      <c r="D157" s="28"/>
      <c r="E157" s="426">
        <f>E158</f>
        <v>0</v>
      </c>
    </row>
    <row r="158" spans="1:5" ht="13.5" hidden="1">
      <c r="A158" s="305" t="s">
        <v>409</v>
      </c>
      <c r="B158" s="1" t="s">
        <v>559</v>
      </c>
      <c r="C158" s="1" t="s">
        <v>595</v>
      </c>
      <c r="D158" s="28" t="s">
        <v>408</v>
      </c>
      <c r="E158" s="426">
        <f>'Пр.7 Р.П. ЦС. ВР'!E372</f>
        <v>0</v>
      </c>
    </row>
    <row r="159" spans="1:5" ht="26.25">
      <c r="A159" s="30" t="s">
        <v>284</v>
      </c>
      <c r="B159" s="1" t="s">
        <v>283</v>
      </c>
      <c r="C159" s="1"/>
      <c r="D159" s="28"/>
      <c r="E159" s="426">
        <f>E160</f>
        <v>5005.934</v>
      </c>
    </row>
    <row r="160" spans="1:5" ht="12.75" customHeight="1">
      <c r="A160" s="3" t="s">
        <v>76</v>
      </c>
      <c r="B160" s="1" t="s">
        <v>283</v>
      </c>
      <c r="C160" s="1" t="s">
        <v>595</v>
      </c>
      <c r="D160" s="28"/>
      <c r="E160" s="426">
        <f>E161</f>
        <v>5005.934</v>
      </c>
    </row>
    <row r="161" spans="1:5" ht="13.5">
      <c r="A161" s="305" t="s">
        <v>409</v>
      </c>
      <c r="B161" s="1" t="s">
        <v>283</v>
      </c>
      <c r="C161" s="1" t="s">
        <v>595</v>
      </c>
      <c r="D161" s="28" t="s">
        <v>408</v>
      </c>
      <c r="E161" s="426">
        <f>'Пр.7 Р.П. ЦС. ВР'!E375</f>
        <v>5005.934</v>
      </c>
    </row>
    <row r="162" spans="1:5" s="29" customFormat="1" ht="39" hidden="1">
      <c r="A162" s="52" t="s">
        <v>505</v>
      </c>
      <c r="B162" s="1" t="s">
        <v>551</v>
      </c>
      <c r="C162" s="1"/>
      <c r="D162" s="28"/>
      <c r="E162" s="426">
        <f>E163+E166</f>
        <v>18308.713499999998</v>
      </c>
    </row>
    <row r="163" spans="1:5" s="29" customFormat="1" ht="92.25" hidden="1">
      <c r="A163" s="52" t="s">
        <v>556</v>
      </c>
      <c r="B163" s="1" t="s">
        <v>552</v>
      </c>
      <c r="C163" s="43" t="s">
        <v>548</v>
      </c>
      <c r="D163" s="28"/>
      <c r="E163" s="426">
        <f>E164</f>
        <v>10438.13925</v>
      </c>
    </row>
    <row r="164" spans="1:5" s="29" customFormat="1" ht="26.25" hidden="1">
      <c r="A164" s="42" t="s">
        <v>549</v>
      </c>
      <c r="B164" s="1" t="s">
        <v>552</v>
      </c>
      <c r="C164" s="43" t="s">
        <v>548</v>
      </c>
      <c r="D164" s="28"/>
      <c r="E164" s="426">
        <f>E165</f>
        <v>10438.13925</v>
      </c>
    </row>
    <row r="165" spans="1:5" s="29" customFormat="1" ht="13.5" hidden="1">
      <c r="A165" s="281" t="s">
        <v>371</v>
      </c>
      <c r="B165" s="1" t="s">
        <v>552</v>
      </c>
      <c r="C165" s="43" t="s">
        <v>548</v>
      </c>
      <c r="D165" s="28" t="s">
        <v>370</v>
      </c>
      <c r="E165" s="426">
        <f>'Пр.7 Р.П. ЦС. ВР'!E195</f>
        <v>10438.13925</v>
      </c>
    </row>
    <row r="166" spans="1:5" s="29" customFormat="1" ht="39" hidden="1">
      <c r="A166" s="52" t="s">
        <v>566</v>
      </c>
      <c r="B166" s="43" t="s">
        <v>565</v>
      </c>
      <c r="C166" s="306"/>
      <c r="D166" s="28"/>
      <c r="E166" s="426">
        <f>E167</f>
        <v>7870.57425</v>
      </c>
    </row>
    <row r="167" spans="1:5" s="29" customFormat="1" ht="26.25" hidden="1">
      <c r="A167" s="42" t="s">
        <v>549</v>
      </c>
      <c r="B167" s="43" t="s">
        <v>565</v>
      </c>
      <c r="C167" s="43" t="s">
        <v>548</v>
      </c>
      <c r="D167" s="28"/>
      <c r="E167" s="426">
        <f>E168</f>
        <v>7870.57425</v>
      </c>
    </row>
    <row r="168" spans="1:5" s="29" customFormat="1" ht="13.5" hidden="1">
      <c r="A168" s="281" t="s">
        <v>371</v>
      </c>
      <c r="B168" s="43" t="s">
        <v>565</v>
      </c>
      <c r="C168" s="43" t="s">
        <v>548</v>
      </c>
      <c r="D168" s="28" t="s">
        <v>370</v>
      </c>
      <c r="E168" s="426">
        <f>'Пр.7 Р.П. ЦС. ВР'!E199</f>
        <v>7870.57425</v>
      </c>
    </row>
    <row r="169" spans="1:5" ht="26.25">
      <c r="A169" s="30" t="s">
        <v>284</v>
      </c>
      <c r="B169" s="1" t="s">
        <v>285</v>
      </c>
      <c r="C169" s="1"/>
      <c r="D169" s="28"/>
      <c r="E169" s="426">
        <f>E170</f>
        <v>677.904</v>
      </c>
    </row>
    <row r="170" spans="1:5" ht="12.75" customHeight="1">
      <c r="A170" s="3" t="s">
        <v>76</v>
      </c>
      <c r="B170" s="1" t="s">
        <v>285</v>
      </c>
      <c r="C170" s="1" t="s">
        <v>595</v>
      </c>
      <c r="D170" s="28"/>
      <c r="E170" s="426">
        <f>E171</f>
        <v>677.904</v>
      </c>
    </row>
    <row r="171" spans="1:5" ht="13.5">
      <c r="A171" s="305" t="s">
        <v>409</v>
      </c>
      <c r="B171" s="1" t="s">
        <v>285</v>
      </c>
      <c r="C171" s="1" t="s">
        <v>595</v>
      </c>
      <c r="D171" s="28" t="s">
        <v>408</v>
      </c>
      <c r="E171" s="426">
        <f>'Пр.7 Р.П. ЦС. ВР'!E377</f>
        <v>677.904</v>
      </c>
    </row>
    <row r="172" spans="1:5" ht="39">
      <c r="A172" s="30" t="s">
        <v>289</v>
      </c>
      <c r="B172" s="1" t="s">
        <v>292</v>
      </c>
      <c r="C172" s="1"/>
      <c r="D172" s="28"/>
      <c r="E172" s="426">
        <f>E173</f>
        <v>3125.562</v>
      </c>
    </row>
    <row r="173" spans="1:5" ht="12.75" customHeight="1">
      <c r="A173" s="3" t="s">
        <v>76</v>
      </c>
      <c r="B173" s="1" t="s">
        <v>292</v>
      </c>
      <c r="C173" s="1" t="s">
        <v>595</v>
      </c>
      <c r="D173" s="28"/>
      <c r="E173" s="426">
        <f>E174</f>
        <v>3125.562</v>
      </c>
    </row>
    <row r="174" spans="1:5" ht="13.5">
      <c r="A174" s="305" t="s">
        <v>409</v>
      </c>
      <c r="B174" s="1" t="s">
        <v>292</v>
      </c>
      <c r="C174" s="1" t="s">
        <v>595</v>
      </c>
      <c r="D174" s="28" t="s">
        <v>408</v>
      </c>
      <c r="E174" s="426">
        <f>'Пр.7 Р.П. ЦС. ВР'!E393</f>
        <v>3125.562</v>
      </c>
    </row>
    <row r="175" spans="1:5" s="29" customFormat="1" ht="39" hidden="1">
      <c r="A175" s="52" t="s">
        <v>505</v>
      </c>
      <c r="B175" s="1" t="s">
        <v>551</v>
      </c>
      <c r="C175" s="1"/>
      <c r="D175" s="28"/>
      <c r="E175" s="426">
        <f>E176+E179</f>
        <v>719.71218</v>
      </c>
    </row>
    <row r="176" spans="1:5" s="29" customFormat="1" ht="92.25" hidden="1">
      <c r="A176" s="52" t="s">
        <v>556</v>
      </c>
      <c r="B176" s="1" t="s">
        <v>552</v>
      </c>
      <c r="C176" s="43" t="s">
        <v>548</v>
      </c>
      <c r="D176" s="28"/>
      <c r="E176" s="426">
        <f>E177</f>
        <v>719.71218</v>
      </c>
    </row>
    <row r="177" spans="1:5" s="29" customFormat="1" ht="26.25" hidden="1">
      <c r="A177" s="42" t="s">
        <v>549</v>
      </c>
      <c r="B177" s="1" t="s">
        <v>552</v>
      </c>
      <c r="C177" s="43" t="s">
        <v>548</v>
      </c>
      <c r="D177" s="28"/>
      <c r="E177" s="426">
        <f>E178</f>
        <v>719.71218</v>
      </c>
    </row>
    <row r="178" spans="1:5" s="29" customFormat="1" ht="13.5" hidden="1">
      <c r="A178" s="281" t="s">
        <v>371</v>
      </c>
      <c r="B178" s="1" t="s">
        <v>552</v>
      </c>
      <c r="C178" s="43" t="s">
        <v>548</v>
      </c>
      <c r="D178" s="28" t="s">
        <v>370</v>
      </c>
      <c r="E178" s="426">
        <f>'Пр.7 Р.П. ЦС. ВР'!E212</f>
        <v>719.71218</v>
      </c>
    </row>
    <row r="179" spans="1:5" s="29" customFormat="1" ht="39" hidden="1">
      <c r="A179" s="52" t="s">
        <v>566</v>
      </c>
      <c r="B179" s="43" t="s">
        <v>565</v>
      </c>
      <c r="C179" s="306"/>
      <c r="D179" s="28"/>
      <c r="E179" s="426">
        <f>E180</f>
        <v>0</v>
      </c>
    </row>
    <row r="180" spans="1:5" s="29" customFormat="1" ht="26.25" hidden="1">
      <c r="A180" s="42" t="s">
        <v>549</v>
      </c>
      <c r="B180" s="43" t="s">
        <v>565</v>
      </c>
      <c r="C180" s="43" t="s">
        <v>548</v>
      </c>
      <c r="D180" s="28"/>
      <c r="E180" s="426">
        <f>E181</f>
        <v>0</v>
      </c>
    </row>
    <row r="181" spans="1:5" s="29" customFormat="1" ht="13.5" hidden="1">
      <c r="A181" s="281" t="s">
        <v>371</v>
      </c>
      <c r="B181" s="43" t="s">
        <v>565</v>
      </c>
      <c r="C181" s="43" t="s">
        <v>548</v>
      </c>
      <c r="D181" s="28" t="s">
        <v>370</v>
      </c>
      <c r="E181" s="426">
        <f>'Пр.7 Р.П. ЦС. ВР'!E214</f>
        <v>0</v>
      </c>
    </row>
    <row r="182" spans="1:5" ht="39">
      <c r="A182" s="30" t="s">
        <v>289</v>
      </c>
      <c r="B182" s="1" t="s">
        <v>291</v>
      </c>
      <c r="C182" s="1"/>
      <c r="D182" s="28"/>
      <c r="E182" s="426">
        <f>E183</f>
        <v>284.142</v>
      </c>
    </row>
    <row r="183" spans="1:5" ht="12.75" customHeight="1">
      <c r="A183" s="3" t="s">
        <v>76</v>
      </c>
      <c r="B183" s="1" t="s">
        <v>291</v>
      </c>
      <c r="C183" s="1" t="s">
        <v>595</v>
      </c>
      <c r="D183" s="28"/>
      <c r="E183" s="426">
        <f>E184</f>
        <v>284.142</v>
      </c>
    </row>
    <row r="184" spans="1:5" ht="13.5">
      <c r="A184" s="305" t="s">
        <v>409</v>
      </c>
      <c r="B184" s="1" t="s">
        <v>291</v>
      </c>
      <c r="C184" s="1" t="s">
        <v>595</v>
      </c>
      <c r="D184" s="28" t="s">
        <v>408</v>
      </c>
      <c r="E184" s="426">
        <f>'Пр.7 Р.П. ЦС. ВР'!E395</f>
        <v>284.142</v>
      </c>
    </row>
    <row r="185" spans="1:5" s="63" customFormat="1" ht="66">
      <c r="A185" s="31" t="s">
        <v>199</v>
      </c>
      <c r="B185" s="1" t="s">
        <v>197</v>
      </c>
      <c r="C185" s="1"/>
      <c r="D185" s="28"/>
      <c r="E185" s="426">
        <f>E186</f>
        <v>872.15691</v>
      </c>
    </row>
    <row r="186" spans="1:5" s="63" customFormat="1" ht="26.25">
      <c r="A186" s="31" t="s">
        <v>200</v>
      </c>
      <c r="B186" s="1" t="s">
        <v>198</v>
      </c>
      <c r="C186" s="1"/>
      <c r="D186" s="28"/>
      <c r="E186" s="426">
        <f>E187+E190</f>
        <v>872.15691</v>
      </c>
    </row>
    <row r="187" spans="1:5" s="29" customFormat="1" ht="18" customHeight="1">
      <c r="A187" s="30" t="s">
        <v>280</v>
      </c>
      <c r="B187" s="1" t="s">
        <v>263</v>
      </c>
      <c r="C187" s="1"/>
      <c r="D187" s="28"/>
      <c r="E187" s="426">
        <f>E188</f>
        <v>857.99958</v>
      </c>
    </row>
    <row r="188" spans="1:5" s="29" customFormat="1" ht="17.25" customHeight="1">
      <c r="A188" s="3" t="s">
        <v>76</v>
      </c>
      <c r="B188" s="1" t="s">
        <v>263</v>
      </c>
      <c r="C188" s="1" t="s">
        <v>595</v>
      </c>
      <c r="D188" s="28"/>
      <c r="E188" s="426">
        <f>E189</f>
        <v>857.99958</v>
      </c>
    </row>
    <row r="189" spans="1:5" s="29" customFormat="1" ht="13.5">
      <c r="A189" s="46" t="s">
        <v>409</v>
      </c>
      <c r="B189" s="1" t="s">
        <v>263</v>
      </c>
      <c r="C189" s="1" t="s">
        <v>595</v>
      </c>
      <c r="D189" s="28" t="s">
        <v>408</v>
      </c>
      <c r="E189" s="426">
        <f>'Пр.7 Р.П. ЦС. ВР'!E400</f>
        <v>857.99958</v>
      </c>
    </row>
    <row r="190" spans="1:5" s="29" customFormat="1" ht="18" customHeight="1">
      <c r="A190" s="30" t="s">
        <v>280</v>
      </c>
      <c r="B190" s="1" t="s">
        <v>258</v>
      </c>
      <c r="C190" s="1"/>
      <c r="D190" s="28"/>
      <c r="E190" s="426">
        <f>E191</f>
        <v>14.157330000000002</v>
      </c>
    </row>
    <row r="191" spans="1:5" s="29" customFormat="1" ht="17.25" customHeight="1">
      <c r="A191" s="3" t="s">
        <v>76</v>
      </c>
      <c r="B191" s="1" t="s">
        <v>258</v>
      </c>
      <c r="C191" s="1" t="s">
        <v>595</v>
      </c>
      <c r="D191" s="28"/>
      <c r="E191" s="426">
        <f>E192</f>
        <v>14.157330000000002</v>
      </c>
    </row>
    <row r="192" spans="1:5" s="29" customFormat="1" ht="13.5">
      <c r="A192" s="46" t="s">
        <v>409</v>
      </c>
      <c r="B192" s="1" t="s">
        <v>258</v>
      </c>
      <c r="C192" s="1" t="s">
        <v>595</v>
      </c>
      <c r="D192" s="28" t="s">
        <v>408</v>
      </c>
      <c r="E192" s="426">
        <f>'Пр.7 Р.П. ЦС. ВР'!E403</f>
        <v>14.157330000000002</v>
      </c>
    </row>
    <row r="193" spans="1:5" s="63" customFormat="1" ht="13.5">
      <c r="A193" s="46" t="s">
        <v>489</v>
      </c>
      <c r="B193" s="1" t="s">
        <v>181</v>
      </c>
      <c r="C193" s="1"/>
      <c r="D193" s="28"/>
      <c r="E193" s="426">
        <f>E194+E199+E204+E209</f>
        <v>1304.63096</v>
      </c>
    </row>
    <row r="194" spans="1:5" s="29" customFormat="1" ht="39" hidden="1">
      <c r="A194" s="52" t="s">
        <v>493</v>
      </c>
      <c r="B194" s="49" t="s">
        <v>178</v>
      </c>
      <c r="C194" s="1"/>
      <c r="D194" s="28"/>
      <c r="E194" s="426">
        <f>E195</f>
        <v>0</v>
      </c>
    </row>
    <row r="195" spans="1:5" s="29" customFormat="1" ht="13.5" hidden="1">
      <c r="A195" s="52" t="s">
        <v>177</v>
      </c>
      <c r="B195" s="49" t="s">
        <v>179</v>
      </c>
      <c r="C195" s="1"/>
      <c r="D195" s="28"/>
      <c r="E195" s="426">
        <f>E196</f>
        <v>0</v>
      </c>
    </row>
    <row r="196" spans="1:5" s="29" customFormat="1" ht="52.5" hidden="1">
      <c r="A196" s="52" t="s">
        <v>573</v>
      </c>
      <c r="B196" s="49" t="s">
        <v>179</v>
      </c>
      <c r="C196" s="1"/>
      <c r="D196" s="28"/>
      <c r="E196" s="426">
        <f>E197</f>
        <v>0</v>
      </c>
    </row>
    <row r="197" spans="1:5" s="29" customFormat="1" ht="27" hidden="1">
      <c r="A197" s="33" t="s">
        <v>382</v>
      </c>
      <c r="B197" s="49" t="s">
        <v>179</v>
      </c>
      <c r="C197" s="1" t="s">
        <v>402</v>
      </c>
      <c r="D197" s="28"/>
      <c r="E197" s="426">
        <f>E198</f>
        <v>0</v>
      </c>
    </row>
    <row r="198" spans="1:5" s="29" customFormat="1" ht="26.25" hidden="1">
      <c r="A198" s="39" t="s">
        <v>439</v>
      </c>
      <c r="B198" s="49" t="s">
        <v>179</v>
      </c>
      <c r="C198" s="1" t="s">
        <v>402</v>
      </c>
      <c r="D198" s="28" t="s">
        <v>440</v>
      </c>
      <c r="E198" s="426">
        <f>'Пр.7 Р.П. ЦС. ВР'!E118</f>
        <v>0</v>
      </c>
    </row>
    <row r="199" spans="1:5" s="26" customFormat="1" ht="48" customHeight="1">
      <c r="A199" s="31" t="s">
        <v>490</v>
      </c>
      <c r="B199" s="1" t="s">
        <v>188</v>
      </c>
      <c r="C199" s="1"/>
      <c r="D199" s="1"/>
      <c r="E199" s="426">
        <f>E201</f>
        <v>148.63766</v>
      </c>
    </row>
    <row r="200" spans="1:5" s="26" customFormat="1" ht="30" customHeight="1">
      <c r="A200" s="52" t="s">
        <v>186</v>
      </c>
      <c r="B200" s="1" t="s">
        <v>188</v>
      </c>
      <c r="C200" s="1"/>
      <c r="D200" s="1"/>
      <c r="E200" s="426">
        <f>E201</f>
        <v>148.63766</v>
      </c>
    </row>
    <row r="201" spans="1:5" s="29" customFormat="1" ht="39">
      <c r="A201" s="31" t="s">
        <v>342</v>
      </c>
      <c r="B201" s="1" t="s">
        <v>188</v>
      </c>
      <c r="C201" s="1"/>
      <c r="D201" s="1"/>
      <c r="E201" s="426">
        <f>E202</f>
        <v>148.63766</v>
      </c>
    </row>
    <row r="202" spans="1:5" s="29" customFormat="1" ht="26.25">
      <c r="A202" s="31" t="s">
        <v>582</v>
      </c>
      <c r="B202" s="1" t="s">
        <v>188</v>
      </c>
      <c r="C202" s="1" t="s">
        <v>596</v>
      </c>
      <c r="D202" s="1"/>
      <c r="E202" s="426">
        <f>E203</f>
        <v>148.63766</v>
      </c>
    </row>
    <row r="203" spans="1:5" s="29" customFormat="1" ht="36" customHeight="1">
      <c r="A203" s="46" t="s">
        <v>426</v>
      </c>
      <c r="B203" s="1" t="s">
        <v>188</v>
      </c>
      <c r="C203" s="1" t="s">
        <v>596</v>
      </c>
      <c r="D203" s="28" t="s">
        <v>407</v>
      </c>
      <c r="E203" s="426">
        <f>'Пр.7 Р.П. ЦС. ВР'!E106</f>
        <v>148.63766</v>
      </c>
    </row>
    <row r="204" spans="1:5" s="29" customFormat="1" ht="39">
      <c r="A204" s="308" t="s">
        <v>522</v>
      </c>
      <c r="B204" s="309" t="s">
        <v>185</v>
      </c>
      <c r="C204" s="117"/>
      <c r="D204" s="1"/>
      <c r="E204" s="426">
        <f>E206</f>
        <v>45.4383</v>
      </c>
    </row>
    <row r="205" spans="1:5" s="29" customFormat="1" ht="13.5">
      <c r="A205" s="52" t="s">
        <v>182</v>
      </c>
      <c r="B205" s="117" t="s">
        <v>184</v>
      </c>
      <c r="C205" s="117"/>
      <c r="D205" s="1"/>
      <c r="E205" s="426">
        <f>E206</f>
        <v>45.4383</v>
      </c>
    </row>
    <row r="206" spans="1:5" ht="39">
      <c r="A206" s="283" t="s">
        <v>492</v>
      </c>
      <c r="B206" s="117" t="s">
        <v>183</v>
      </c>
      <c r="C206" s="1"/>
      <c r="D206" s="55"/>
      <c r="E206" s="426">
        <f>E207</f>
        <v>45.4383</v>
      </c>
    </row>
    <row r="207" spans="1:5" ht="26.25">
      <c r="A207" s="31" t="s">
        <v>582</v>
      </c>
      <c r="B207" s="117" t="s">
        <v>183</v>
      </c>
      <c r="C207" s="1" t="s">
        <v>596</v>
      </c>
      <c r="D207" s="44"/>
      <c r="E207" s="426">
        <f>E208</f>
        <v>45.4383</v>
      </c>
    </row>
    <row r="208" spans="1:5" s="29" customFormat="1" ht="13.5">
      <c r="A208" s="52" t="s">
        <v>441</v>
      </c>
      <c r="B208" s="117" t="s">
        <v>183</v>
      </c>
      <c r="C208" s="1" t="s">
        <v>596</v>
      </c>
      <c r="D208" s="28" t="s">
        <v>442</v>
      </c>
      <c r="E208" s="426">
        <f>'Пр.7 Р.П. ЦС. ВР'!E112</f>
        <v>45.4383</v>
      </c>
    </row>
    <row r="209" spans="1:5" s="63" customFormat="1" ht="52.5">
      <c r="A209" s="31" t="s">
        <v>467</v>
      </c>
      <c r="B209" s="1" t="s">
        <v>193</v>
      </c>
      <c r="C209" s="1"/>
      <c r="D209" s="28"/>
      <c r="E209" s="426">
        <f>E211+E216</f>
        <v>1110.5549999999998</v>
      </c>
    </row>
    <row r="210" spans="1:5" s="63" customFormat="1" ht="13.5">
      <c r="A210" s="52" t="s">
        <v>189</v>
      </c>
      <c r="B210" s="1" t="s">
        <v>190</v>
      </c>
      <c r="C210" s="1"/>
      <c r="D210" s="28"/>
      <c r="E210" s="426">
        <f>E211+E216</f>
        <v>1110.5549999999998</v>
      </c>
    </row>
    <row r="211" spans="1:5" s="29" customFormat="1" ht="92.25">
      <c r="A211" s="31" t="s">
        <v>469</v>
      </c>
      <c r="B211" s="1" t="s">
        <v>191</v>
      </c>
      <c r="C211" s="1"/>
      <c r="D211" s="28"/>
      <c r="E211" s="426">
        <f>E212+E214</f>
        <v>549.775</v>
      </c>
    </row>
    <row r="212" spans="1:5" s="24" customFormat="1" ht="13.5">
      <c r="A212" s="39" t="s">
        <v>584</v>
      </c>
      <c r="B212" s="1" t="s">
        <v>191</v>
      </c>
      <c r="C212" s="1" t="s">
        <v>585</v>
      </c>
      <c r="D212" s="28"/>
      <c r="E212" s="426">
        <f>E213</f>
        <v>426.30400999999995</v>
      </c>
    </row>
    <row r="213" spans="1:5" s="26" customFormat="1" ht="13.5">
      <c r="A213" s="46" t="s">
        <v>387</v>
      </c>
      <c r="B213" s="1" t="s">
        <v>191</v>
      </c>
      <c r="C213" s="1" t="s">
        <v>585</v>
      </c>
      <c r="D213" s="28" t="s">
        <v>386</v>
      </c>
      <c r="E213" s="426">
        <f>'Пр.7 Р.П. ЦС. ВР'!E74</f>
        <v>426.30400999999995</v>
      </c>
    </row>
    <row r="214" spans="1:5" s="26" customFormat="1" ht="26.25">
      <c r="A214" s="31" t="s">
        <v>582</v>
      </c>
      <c r="B214" s="1" t="s">
        <v>191</v>
      </c>
      <c r="C214" s="1" t="s">
        <v>596</v>
      </c>
      <c r="D214" s="28"/>
      <c r="E214" s="426">
        <f>E215</f>
        <v>123.47099</v>
      </c>
    </row>
    <row r="215" spans="1:5" s="26" customFormat="1" ht="13.5">
      <c r="A215" s="46" t="s">
        <v>387</v>
      </c>
      <c r="B215" s="1" t="s">
        <v>191</v>
      </c>
      <c r="C215" s="1" t="s">
        <v>596</v>
      </c>
      <c r="D215" s="28" t="s">
        <v>386</v>
      </c>
      <c r="E215" s="426">
        <f>'Пр.7 Р.П. ЦС. ВР'!E75</f>
        <v>123.47099</v>
      </c>
    </row>
    <row r="216" spans="1:5" s="29" customFormat="1" ht="89.25" customHeight="1">
      <c r="A216" s="31" t="s">
        <v>468</v>
      </c>
      <c r="B216" s="1" t="s">
        <v>192</v>
      </c>
      <c r="C216" s="1"/>
      <c r="D216" s="28"/>
      <c r="E216" s="426">
        <f>E217+E219</f>
        <v>560.78</v>
      </c>
    </row>
    <row r="217" spans="1:5" s="29" customFormat="1" ht="13.5">
      <c r="A217" s="39" t="s">
        <v>584</v>
      </c>
      <c r="B217" s="1" t="s">
        <v>192</v>
      </c>
      <c r="C217" s="1" t="s">
        <v>585</v>
      </c>
      <c r="D217" s="28"/>
      <c r="E217" s="426">
        <f>E218</f>
        <v>541.3358</v>
      </c>
    </row>
    <row r="218" spans="1:5" s="19" customFormat="1" ht="13.5">
      <c r="A218" s="46" t="s">
        <v>387</v>
      </c>
      <c r="B218" s="1" t="s">
        <v>192</v>
      </c>
      <c r="C218" s="1" t="s">
        <v>585</v>
      </c>
      <c r="D218" s="28" t="s">
        <v>386</v>
      </c>
      <c r="E218" s="426">
        <f>'Пр.7 Р.П. ЦС. ВР'!E77</f>
        <v>541.3358</v>
      </c>
    </row>
    <row r="219" spans="1:5" s="29" customFormat="1" ht="26.25">
      <c r="A219" s="31" t="s">
        <v>582</v>
      </c>
      <c r="B219" s="1" t="s">
        <v>192</v>
      </c>
      <c r="C219" s="1" t="s">
        <v>596</v>
      </c>
      <c r="D219" s="28"/>
      <c r="E219" s="426">
        <f>E220</f>
        <v>19.444200000000002</v>
      </c>
    </row>
    <row r="220" spans="1:5" s="29" customFormat="1" ht="13.5">
      <c r="A220" s="46" t="s">
        <v>387</v>
      </c>
      <c r="B220" s="1" t="s">
        <v>192</v>
      </c>
      <c r="C220" s="1" t="s">
        <v>596</v>
      </c>
      <c r="D220" s="28" t="s">
        <v>386</v>
      </c>
      <c r="E220" s="426">
        <f>'Пр.7 Р.П. ЦС. ВР'!E78</f>
        <v>19.444200000000002</v>
      </c>
    </row>
    <row r="221" spans="1:5" s="29" customFormat="1" ht="26.25">
      <c r="A221" s="46" t="s">
        <v>523</v>
      </c>
      <c r="B221" s="1" t="s">
        <v>104</v>
      </c>
      <c r="C221" s="1"/>
      <c r="D221" s="28"/>
      <c r="E221" s="426">
        <f>E222+E239+E253</f>
        <v>14319.7</v>
      </c>
    </row>
    <row r="222" spans="1:5" s="29" customFormat="1" ht="52.5">
      <c r="A222" s="31" t="s">
        <v>473</v>
      </c>
      <c r="B222" s="1" t="s">
        <v>103</v>
      </c>
      <c r="C222" s="1"/>
      <c r="D222" s="28"/>
      <c r="E222" s="426">
        <f>E223</f>
        <v>4207.086</v>
      </c>
    </row>
    <row r="223" spans="1:5" s="29" customFormat="1" ht="13.5">
      <c r="A223" s="31" t="s">
        <v>101</v>
      </c>
      <c r="B223" s="1" t="s">
        <v>102</v>
      </c>
      <c r="C223" s="1"/>
      <c r="D223" s="28"/>
      <c r="E223" s="426">
        <f>E224+E233+E236</f>
        <v>4207.086</v>
      </c>
    </row>
    <row r="224" spans="1:5" s="29" customFormat="1" ht="13.5">
      <c r="A224" s="31" t="s">
        <v>341</v>
      </c>
      <c r="B224" s="1" t="s">
        <v>105</v>
      </c>
      <c r="C224" s="1"/>
      <c r="D224" s="28"/>
      <c r="E224" s="426">
        <f>E225+E227+E229+E231</f>
        <v>3640.5</v>
      </c>
    </row>
    <row r="225" spans="1:5" s="29" customFormat="1" ht="15" customHeight="1">
      <c r="A225" s="163" t="s">
        <v>586</v>
      </c>
      <c r="B225" s="1" t="s">
        <v>105</v>
      </c>
      <c r="C225" s="1" t="s">
        <v>590</v>
      </c>
      <c r="D225" s="28"/>
      <c r="E225" s="426">
        <f>E226</f>
        <v>2936.7841</v>
      </c>
    </row>
    <row r="226" spans="1:5" s="29" customFormat="1" ht="13.5">
      <c r="A226" s="46" t="s">
        <v>366</v>
      </c>
      <c r="B226" s="1" t="s">
        <v>105</v>
      </c>
      <c r="C226" s="1" t="s">
        <v>590</v>
      </c>
      <c r="D226" s="28" t="s">
        <v>365</v>
      </c>
      <c r="E226" s="426">
        <f>'Пр.7 Р.П. ЦС. ВР'!E324</f>
        <v>2936.7841</v>
      </c>
    </row>
    <row r="227" spans="1:5" s="26" customFormat="1" ht="13.5" hidden="1">
      <c r="A227" s="31" t="s">
        <v>400</v>
      </c>
      <c r="B227" s="1" t="s">
        <v>105</v>
      </c>
      <c r="C227" s="1" t="s">
        <v>401</v>
      </c>
      <c r="D227" s="28"/>
      <c r="E227" s="426">
        <f>E228</f>
        <v>0</v>
      </c>
    </row>
    <row r="228" spans="1:5" s="26" customFormat="1" ht="13.5" hidden="1">
      <c r="A228" s="46" t="s">
        <v>366</v>
      </c>
      <c r="B228" s="1" t="s">
        <v>105</v>
      </c>
      <c r="C228" s="1" t="s">
        <v>401</v>
      </c>
      <c r="D228" s="28" t="s">
        <v>365</v>
      </c>
      <c r="E228" s="426">
        <f>'Пр.7 Р.П. ЦС. ВР'!E325</f>
        <v>0</v>
      </c>
    </row>
    <row r="229" spans="1:5" s="29" customFormat="1" ht="26.25">
      <c r="A229" s="31" t="s">
        <v>582</v>
      </c>
      <c r="B229" s="1" t="s">
        <v>105</v>
      </c>
      <c r="C229" s="1" t="s">
        <v>596</v>
      </c>
      <c r="D229" s="28"/>
      <c r="E229" s="426">
        <f>E230</f>
        <v>703.7159</v>
      </c>
    </row>
    <row r="230" spans="1:5" s="29" customFormat="1" ht="13.5">
      <c r="A230" s="46" t="s">
        <v>366</v>
      </c>
      <c r="B230" s="1" t="s">
        <v>105</v>
      </c>
      <c r="C230" s="1" t="s">
        <v>596</v>
      </c>
      <c r="D230" s="28" t="s">
        <v>365</v>
      </c>
      <c r="E230" s="426">
        <f>'Пр.7 Р.П. ЦС. ВР'!E326</f>
        <v>703.7159</v>
      </c>
    </row>
    <row r="231" spans="1:5" s="29" customFormat="1" ht="15.75" customHeight="1" hidden="1">
      <c r="A231" s="3" t="s">
        <v>587</v>
      </c>
      <c r="B231" s="1" t="s">
        <v>105</v>
      </c>
      <c r="C231" s="1" t="s">
        <v>591</v>
      </c>
      <c r="D231" s="28"/>
      <c r="E231" s="426">
        <f>E232</f>
        <v>0</v>
      </c>
    </row>
    <row r="232" spans="1:5" s="29" customFormat="1" ht="13.5" hidden="1">
      <c r="A232" s="46" t="s">
        <v>366</v>
      </c>
      <c r="B232" s="1" t="s">
        <v>105</v>
      </c>
      <c r="C232" s="1" t="s">
        <v>591</v>
      </c>
      <c r="D232" s="28" t="s">
        <v>365</v>
      </c>
      <c r="E232" s="426">
        <f>'Пр.7 Р.П. ЦС. ВР'!E327</f>
        <v>0</v>
      </c>
    </row>
    <row r="233" spans="1:5" s="29" customFormat="1" ht="13.5">
      <c r="A233" s="3" t="s">
        <v>281</v>
      </c>
      <c r="B233" s="1" t="s">
        <v>264</v>
      </c>
      <c r="C233" s="1"/>
      <c r="D233" s="28"/>
      <c r="E233" s="426">
        <f>E234</f>
        <v>300</v>
      </c>
    </row>
    <row r="234" spans="1:5" s="29" customFormat="1" ht="15" customHeight="1">
      <c r="A234" s="163" t="s">
        <v>586</v>
      </c>
      <c r="B234" s="1" t="s">
        <v>264</v>
      </c>
      <c r="C234" s="1" t="s">
        <v>596</v>
      </c>
      <c r="D234" s="28"/>
      <c r="E234" s="426">
        <f>E235</f>
        <v>300</v>
      </c>
    </row>
    <row r="235" spans="1:5" s="29" customFormat="1" ht="13.5">
      <c r="A235" s="46" t="s">
        <v>366</v>
      </c>
      <c r="B235" s="1" t="s">
        <v>264</v>
      </c>
      <c r="C235" s="1" t="s">
        <v>596</v>
      </c>
      <c r="D235" s="28" t="s">
        <v>365</v>
      </c>
      <c r="E235" s="426">
        <f>'Пр.7 Р.П. ЦС. ВР'!E329</f>
        <v>300</v>
      </c>
    </row>
    <row r="236" spans="1:5" s="26" customFormat="1" ht="15" customHeight="1">
      <c r="A236" s="3" t="s">
        <v>294</v>
      </c>
      <c r="B236" s="1" t="s">
        <v>293</v>
      </c>
      <c r="C236" s="1"/>
      <c r="D236" s="28"/>
      <c r="E236" s="426">
        <f>E237</f>
        <v>266.586</v>
      </c>
    </row>
    <row r="237" spans="1:5" s="29" customFormat="1" ht="14.25" customHeight="1">
      <c r="A237" s="163" t="s">
        <v>586</v>
      </c>
      <c r="B237" s="1" t="s">
        <v>293</v>
      </c>
      <c r="C237" s="1" t="s">
        <v>590</v>
      </c>
      <c r="D237" s="28"/>
      <c r="E237" s="426">
        <f>E238</f>
        <v>266.586</v>
      </c>
    </row>
    <row r="238" spans="1:5" s="29" customFormat="1" ht="13.5">
      <c r="A238" s="46" t="s">
        <v>366</v>
      </c>
      <c r="B238" s="1" t="s">
        <v>293</v>
      </c>
      <c r="C238" s="1" t="s">
        <v>590</v>
      </c>
      <c r="D238" s="28" t="s">
        <v>365</v>
      </c>
      <c r="E238" s="426">
        <f>'Пр.7 Р.П. ЦС. ВР'!E331</f>
        <v>266.586</v>
      </c>
    </row>
    <row r="239" spans="1:5" s="29" customFormat="1" ht="26.25">
      <c r="A239" s="31" t="s">
        <v>475</v>
      </c>
      <c r="B239" s="1" t="s">
        <v>106</v>
      </c>
      <c r="C239" s="1"/>
      <c r="D239" s="28"/>
      <c r="E239" s="426">
        <f>E240</f>
        <v>7919.814</v>
      </c>
    </row>
    <row r="240" spans="1:5" s="29" customFormat="1" ht="26.25">
      <c r="A240" s="31" t="s">
        <v>107</v>
      </c>
      <c r="B240" s="1" t="s">
        <v>215</v>
      </c>
      <c r="C240" s="1"/>
      <c r="D240" s="28"/>
      <c r="E240" s="426">
        <f>E241+E244+E247+E250</f>
        <v>7919.814</v>
      </c>
    </row>
    <row r="241" spans="1:5" s="26" customFormat="1" ht="18" customHeight="1">
      <c r="A241" s="31" t="s">
        <v>340</v>
      </c>
      <c r="B241" s="1" t="s">
        <v>108</v>
      </c>
      <c r="C241" s="1"/>
      <c r="D241" s="28"/>
      <c r="E241" s="426">
        <f>E242</f>
        <v>7424.2</v>
      </c>
    </row>
    <row r="242" spans="1:5" s="29" customFormat="1" ht="14.25" customHeight="1">
      <c r="A242" s="3" t="s">
        <v>592</v>
      </c>
      <c r="B242" s="1" t="s">
        <v>108</v>
      </c>
      <c r="C242" s="1" t="s">
        <v>593</v>
      </c>
      <c r="D242" s="28"/>
      <c r="E242" s="426">
        <f>E243</f>
        <v>7424.2</v>
      </c>
    </row>
    <row r="243" spans="1:5" s="29" customFormat="1" ht="15.75" customHeight="1">
      <c r="A243" s="46" t="s">
        <v>366</v>
      </c>
      <c r="B243" s="1" t="s">
        <v>108</v>
      </c>
      <c r="C243" s="1" t="s">
        <v>593</v>
      </c>
      <c r="D243" s="28" t="s">
        <v>365</v>
      </c>
      <c r="E243" s="426">
        <f>'Пр.7 Р.П. ЦС. ВР'!E335</f>
        <v>7424.2</v>
      </c>
    </row>
    <row r="244" spans="1:5" s="26" customFormat="1" ht="17.25" customHeight="1">
      <c r="A244" s="3" t="s">
        <v>247</v>
      </c>
      <c r="B244" s="1" t="s">
        <v>237</v>
      </c>
      <c r="C244" s="1"/>
      <c r="D244" s="28"/>
      <c r="E244" s="426">
        <f>E245</f>
        <v>100.8</v>
      </c>
    </row>
    <row r="245" spans="1:5" s="29" customFormat="1" ht="14.25" customHeight="1">
      <c r="A245" s="3" t="s">
        <v>592</v>
      </c>
      <c r="B245" s="1" t="s">
        <v>237</v>
      </c>
      <c r="C245" s="1" t="s">
        <v>593</v>
      </c>
      <c r="D245" s="28"/>
      <c r="E245" s="426">
        <f>E246</f>
        <v>100.8</v>
      </c>
    </row>
    <row r="246" spans="1:5" s="29" customFormat="1" ht="13.5">
      <c r="A246" s="46" t="s">
        <v>366</v>
      </c>
      <c r="B246" s="1" t="s">
        <v>237</v>
      </c>
      <c r="C246" s="1" t="s">
        <v>593</v>
      </c>
      <c r="D246" s="28" t="s">
        <v>365</v>
      </c>
      <c r="E246" s="426">
        <f>'Пр.7 Р.П. ЦС. ВР'!E337</f>
        <v>100.8</v>
      </c>
    </row>
    <row r="247" spans="1:5" s="26" customFormat="1" ht="21" customHeight="1">
      <c r="A247" s="3" t="s">
        <v>247</v>
      </c>
      <c r="B247" s="1" t="s">
        <v>238</v>
      </c>
      <c r="C247" s="1"/>
      <c r="D247" s="28"/>
      <c r="E247" s="426">
        <f>E248</f>
        <v>10.1</v>
      </c>
    </row>
    <row r="248" spans="1:5" s="29" customFormat="1" ht="14.25" customHeight="1">
      <c r="A248" s="3" t="s">
        <v>592</v>
      </c>
      <c r="B248" s="1" t="s">
        <v>238</v>
      </c>
      <c r="C248" s="1" t="s">
        <v>593</v>
      </c>
      <c r="D248" s="28"/>
      <c r="E248" s="426">
        <f>E249</f>
        <v>10.1</v>
      </c>
    </row>
    <row r="249" spans="1:5" s="29" customFormat="1" ht="13.5">
      <c r="A249" s="46" t="s">
        <v>366</v>
      </c>
      <c r="B249" s="1" t="s">
        <v>238</v>
      </c>
      <c r="C249" s="1" t="s">
        <v>593</v>
      </c>
      <c r="D249" s="28" t="s">
        <v>365</v>
      </c>
      <c r="E249" s="426">
        <f>'Пр.7 Р.П. ЦС. ВР'!E339</f>
        <v>10.1</v>
      </c>
    </row>
    <row r="250" spans="1:5" s="26" customFormat="1" ht="15.75" customHeight="1">
      <c r="A250" s="3" t="s">
        <v>294</v>
      </c>
      <c r="B250" s="1" t="s">
        <v>295</v>
      </c>
      <c r="C250" s="1"/>
      <c r="D250" s="28"/>
      <c r="E250" s="426">
        <f>E251</f>
        <v>384.714</v>
      </c>
    </row>
    <row r="251" spans="1:5" s="29" customFormat="1" ht="14.25" customHeight="1">
      <c r="A251" s="3" t="s">
        <v>592</v>
      </c>
      <c r="B251" s="1" t="s">
        <v>295</v>
      </c>
      <c r="C251" s="1" t="s">
        <v>593</v>
      </c>
      <c r="D251" s="28"/>
      <c r="E251" s="426">
        <f>E252</f>
        <v>384.714</v>
      </c>
    </row>
    <row r="252" spans="1:5" s="29" customFormat="1" ht="13.5">
      <c r="A252" s="46" t="s">
        <v>366</v>
      </c>
      <c r="B252" s="1" t="s">
        <v>295</v>
      </c>
      <c r="C252" s="1" t="s">
        <v>593</v>
      </c>
      <c r="D252" s="28" t="s">
        <v>365</v>
      </c>
      <c r="E252" s="426">
        <f>'Пр.7 Р.П. ЦС. ВР'!E341</f>
        <v>384.714</v>
      </c>
    </row>
    <row r="253" spans="1:5" s="29" customFormat="1" ht="39">
      <c r="A253" s="52" t="s">
        <v>476</v>
      </c>
      <c r="B253" s="43" t="s">
        <v>111</v>
      </c>
      <c r="C253" s="1"/>
      <c r="D253" s="28"/>
      <c r="E253" s="426">
        <f>E254</f>
        <v>2192.8</v>
      </c>
    </row>
    <row r="254" spans="1:5" s="29" customFormat="1" ht="13.5">
      <c r="A254" s="52" t="s">
        <v>109</v>
      </c>
      <c r="B254" s="43" t="s">
        <v>110</v>
      </c>
      <c r="C254" s="1"/>
      <c r="D254" s="28"/>
      <c r="E254" s="426">
        <f>E255+E265</f>
        <v>2192.8</v>
      </c>
    </row>
    <row r="255" spans="1:5" s="29" customFormat="1" ht="13.5">
      <c r="A255" s="52" t="s">
        <v>339</v>
      </c>
      <c r="B255" s="43" t="s">
        <v>112</v>
      </c>
      <c r="C255" s="1"/>
      <c r="D255" s="28"/>
      <c r="E255" s="426">
        <f>E256+E258</f>
        <v>2087.8</v>
      </c>
    </row>
    <row r="256" spans="1:5" s="26" customFormat="1" ht="26.25">
      <c r="A256" s="31" t="s">
        <v>582</v>
      </c>
      <c r="B256" s="43" t="s">
        <v>112</v>
      </c>
      <c r="C256" s="1" t="s">
        <v>596</v>
      </c>
      <c r="D256" s="28"/>
      <c r="E256" s="426">
        <f>E257</f>
        <v>983.8</v>
      </c>
    </row>
    <row r="257" spans="1:5" s="26" customFormat="1" ht="13.5">
      <c r="A257" s="46" t="s">
        <v>366</v>
      </c>
      <c r="B257" s="43" t="s">
        <v>112</v>
      </c>
      <c r="C257" s="1" t="s">
        <v>596</v>
      </c>
      <c r="D257" s="28" t="s">
        <v>365</v>
      </c>
      <c r="E257" s="426">
        <f>'Пр.7 Р.П. ЦС. ВР'!E345</f>
        <v>983.8</v>
      </c>
    </row>
    <row r="258" spans="1:5" s="29" customFormat="1" ht="14.25" customHeight="1">
      <c r="A258" s="3" t="s">
        <v>592</v>
      </c>
      <c r="B258" s="43" t="s">
        <v>112</v>
      </c>
      <c r="C258" s="1" t="s">
        <v>593</v>
      </c>
      <c r="D258" s="28"/>
      <c r="E258" s="426">
        <f>E259</f>
        <v>1104</v>
      </c>
    </row>
    <row r="259" spans="1:5" s="29" customFormat="1" ht="13.5">
      <c r="A259" s="46" t="s">
        <v>366</v>
      </c>
      <c r="B259" s="43" t="s">
        <v>112</v>
      </c>
      <c r="C259" s="1" t="s">
        <v>593</v>
      </c>
      <c r="D259" s="28" t="s">
        <v>365</v>
      </c>
      <c r="E259" s="426">
        <f>'Пр.7 Р.П. ЦС. ВР'!E346</f>
        <v>1104</v>
      </c>
    </row>
    <row r="260" spans="1:5" s="35" customFormat="1" ht="26.25" hidden="1">
      <c r="A260" s="46" t="s">
        <v>483</v>
      </c>
      <c r="B260" s="286" t="s">
        <v>362</v>
      </c>
      <c r="C260" s="286"/>
      <c r="D260" s="28"/>
      <c r="E260" s="426">
        <f>E261</f>
        <v>0</v>
      </c>
    </row>
    <row r="261" spans="1:5" s="35" customFormat="1" ht="26.25" hidden="1">
      <c r="A261" s="31" t="s">
        <v>484</v>
      </c>
      <c r="B261" s="286" t="s">
        <v>363</v>
      </c>
      <c r="C261" s="286"/>
      <c r="D261" s="28"/>
      <c r="E261" s="426">
        <f>E262</f>
        <v>0</v>
      </c>
    </row>
    <row r="262" spans="1:5" s="35" customFormat="1" ht="52.5" hidden="1">
      <c r="A262" s="31" t="s">
        <v>580</v>
      </c>
      <c r="B262" s="286" t="s">
        <v>524</v>
      </c>
      <c r="C262" s="286"/>
      <c r="D262" s="28"/>
      <c r="E262" s="426">
        <f>E263</f>
        <v>0</v>
      </c>
    </row>
    <row r="263" spans="1:5" s="35" customFormat="1" ht="26.25" hidden="1">
      <c r="A263" s="31" t="s">
        <v>582</v>
      </c>
      <c r="B263" s="286" t="s">
        <v>524</v>
      </c>
      <c r="C263" s="1" t="s">
        <v>596</v>
      </c>
      <c r="D263" s="28"/>
      <c r="E263" s="426">
        <f>E264</f>
        <v>0</v>
      </c>
    </row>
    <row r="264" spans="1:5" s="35" customFormat="1" ht="13.5" hidden="1">
      <c r="A264" s="46" t="s">
        <v>368</v>
      </c>
      <c r="B264" s="286" t="s">
        <v>524</v>
      </c>
      <c r="C264" s="1" t="s">
        <v>596</v>
      </c>
      <c r="D264" s="28" t="s">
        <v>367</v>
      </c>
      <c r="E264" s="426">
        <f>'Пр.7 Р.П. ЦС. ВР'!E382</f>
        <v>0</v>
      </c>
    </row>
    <row r="265" spans="1:5" s="35" customFormat="1" ht="13.5">
      <c r="A265" s="3" t="s">
        <v>246</v>
      </c>
      <c r="B265" s="43" t="s">
        <v>239</v>
      </c>
      <c r="C265" s="1"/>
      <c r="D265" s="28"/>
      <c r="E265" s="426">
        <f>E266</f>
        <v>105</v>
      </c>
    </row>
    <row r="266" spans="1:5" s="29" customFormat="1" ht="14.25" customHeight="1">
      <c r="A266" s="3" t="s">
        <v>592</v>
      </c>
      <c r="B266" s="43" t="s">
        <v>239</v>
      </c>
      <c r="C266" s="1" t="s">
        <v>593</v>
      </c>
      <c r="D266" s="28"/>
      <c r="E266" s="426">
        <f>E267</f>
        <v>105</v>
      </c>
    </row>
    <row r="267" spans="1:5" s="29" customFormat="1" ht="13.5">
      <c r="A267" s="46" t="s">
        <v>366</v>
      </c>
      <c r="B267" s="43" t="s">
        <v>239</v>
      </c>
      <c r="C267" s="1" t="s">
        <v>593</v>
      </c>
      <c r="D267" s="28" t="s">
        <v>365</v>
      </c>
      <c r="E267" s="426">
        <f>'Пр.7 Р.П. ЦС. ВР'!E348</f>
        <v>105</v>
      </c>
    </row>
    <row r="268" spans="1:5" s="120" customFormat="1" ht="13.5">
      <c r="A268" s="46" t="s">
        <v>480</v>
      </c>
      <c r="B268" s="1" t="s">
        <v>122</v>
      </c>
      <c r="C268" s="286"/>
      <c r="D268" s="28"/>
      <c r="E268" s="426">
        <f>E269</f>
        <v>1151.41</v>
      </c>
    </row>
    <row r="269" spans="1:5" s="120" customFormat="1" ht="39">
      <c r="A269" s="31" t="s">
        <v>481</v>
      </c>
      <c r="B269" s="1" t="s">
        <v>121</v>
      </c>
      <c r="C269" s="286"/>
      <c r="D269" s="28"/>
      <c r="E269" s="426">
        <f>E271</f>
        <v>1151.41</v>
      </c>
    </row>
    <row r="270" spans="1:5" s="120" customFormat="1" ht="13.5">
      <c r="A270" s="31" t="s">
        <v>114</v>
      </c>
      <c r="B270" s="1" t="s">
        <v>115</v>
      </c>
      <c r="C270" s="286"/>
      <c r="D270" s="28"/>
      <c r="E270" s="426">
        <f>E271</f>
        <v>1151.41</v>
      </c>
    </row>
    <row r="271" spans="1:5" s="35" customFormat="1" ht="39">
      <c r="A271" s="3" t="s">
        <v>482</v>
      </c>
      <c r="B271" s="1" t="s">
        <v>116</v>
      </c>
      <c r="C271" s="286"/>
      <c r="D271" s="28"/>
      <c r="E271" s="426">
        <f>E272</f>
        <v>1151.41</v>
      </c>
    </row>
    <row r="272" spans="1:5" s="35" customFormat="1" ht="16.5" customHeight="1">
      <c r="A272" s="3" t="s">
        <v>594</v>
      </c>
      <c r="B272" s="1" t="s">
        <v>116</v>
      </c>
      <c r="C272" s="1" t="s">
        <v>595</v>
      </c>
      <c r="D272" s="28"/>
      <c r="E272" s="426">
        <f>E273</f>
        <v>1151.41</v>
      </c>
    </row>
    <row r="273" spans="1:5" s="35" customFormat="1" ht="13.5">
      <c r="A273" s="46" t="s">
        <v>379</v>
      </c>
      <c r="B273" s="1" t="s">
        <v>116</v>
      </c>
      <c r="C273" s="1" t="s">
        <v>595</v>
      </c>
      <c r="D273" s="28" t="s">
        <v>416</v>
      </c>
      <c r="E273" s="426">
        <f>'Пр.7 Р.П. ЦС. ВР'!E355</f>
        <v>1151.41</v>
      </c>
    </row>
    <row r="274" spans="1:5" s="120" customFormat="1" ht="26.25">
      <c r="A274" s="46" t="s">
        <v>605</v>
      </c>
      <c r="B274" s="280" t="s">
        <v>165</v>
      </c>
      <c r="C274" s="286"/>
      <c r="D274" s="28"/>
      <c r="E274" s="426">
        <f>E275</f>
        <v>20</v>
      </c>
    </row>
    <row r="275" spans="1:5" s="120" customFormat="1" ht="13.5">
      <c r="A275" s="31" t="s">
        <v>338</v>
      </c>
      <c r="B275" s="280" t="s">
        <v>162</v>
      </c>
      <c r="C275" s="286"/>
      <c r="D275" s="28"/>
      <c r="E275" s="426">
        <f>E277</f>
        <v>20</v>
      </c>
    </row>
    <row r="276" spans="1:5" s="120" customFormat="1" ht="13.5">
      <c r="A276" s="31" t="s">
        <v>161</v>
      </c>
      <c r="B276" s="280" t="s">
        <v>163</v>
      </c>
      <c r="C276" s="286"/>
      <c r="D276" s="28"/>
      <c r="E276" s="426">
        <f>E277</f>
        <v>20</v>
      </c>
    </row>
    <row r="277" spans="1:5" s="35" customFormat="1" ht="13.5">
      <c r="A277" s="3" t="s">
        <v>606</v>
      </c>
      <c r="B277" s="1" t="s">
        <v>164</v>
      </c>
      <c r="C277" s="286"/>
      <c r="D277" s="28"/>
      <c r="E277" s="426">
        <f>E278</f>
        <v>20</v>
      </c>
    </row>
    <row r="278" spans="1:5" s="35" customFormat="1" ht="16.5" customHeight="1">
      <c r="A278" s="31" t="s">
        <v>582</v>
      </c>
      <c r="B278" s="1" t="s">
        <v>164</v>
      </c>
      <c r="C278" s="1" t="s">
        <v>596</v>
      </c>
      <c r="D278" s="28"/>
      <c r="E278" s="426">
        <f>E279</f>
        <v>20</v>
      </c>
    </row>
    <row r="279" spans="1:5" s="35" customFormat="1" ht="13.5">
      <c r="A279" s="46" t="s">
        <v>377</v>
      </c>
      <c r="B279" s="1" t="s">
        <v>164</v>
      </c>
      <c r="C279" s="1" t="s">
        <v>596</v>
      </c>
      <c r="D279" s="28" t="s">
        <v>376</v>
      </c>
      <c r="E279" s="426">
        <f>'Пр.7 Р.П. ЦС. ВР'!E162</f>
        <v>20</v>
      </c>
    </row>
    <row r="280" spans="1:5" s="120" customFormat="1" ht="30" customHeight="1">
      <c r="A280" s="52" t="s">
        <v>616</v>
      </c>
      <c r="B280" s="286" t="s">
        <v>250</v>
      </c>
      <c r="C280" s="286"/>
      <c r="D280" s="28"/>
      <c r="E280" s="426">
        <f>E281</f>
        <v>144.05</v>
      </c>
    </row>
    <row r="281" spans="1:5" s="120" customFormat="1" ht="52.5">
      <c r="A281" s="310" t="s">
        <v>618</v>
      </c>
      <c r="B281" s="286" t="s">
        <v>251</v>
      </c>
      <c r="C281" s="286"/>
      <c r="D281" s="28"/>
      <c r="E281" s="426">
        <f>E282+E285</f>
        <v>144.05</v>
      </c>
    </row>
    <row r="282" spans="1:5" s="35" customFormat="1" ht="13.5">
      <c r="A282" s="42" t="s">
        <v>255</v>
      </c>
      <c r="B282" s="1" t="s">
        <v>261</v>
      </c>
      <c r="C282" s="286"/>
      <c r="D282" s="28"/>
      <c r="E282" s="426">
        <f>E283</f>
        <v>130.71</v>
      </c>
    </row>
    <row r="283" spans="1:5" s="35" customFormat="1" ht="16.5" customHeight="1">
      <c r="A283" s="31" t="s">
        <v>582</v>
      </c>
      <c r="B283" s="1" t="s">
        <v>261</v>
      </c>
      <c r="C283" s="1" t="s">
        <v>596</v>
      </c>
      <c r="D283" s="28"/>
      <c r="E283" s="426">
        <f>E284</f>
        <v>130.71</v>
      </c>
    </row>
    <row r="284" spans="1:5" s="35" customFormat="1" ht="13.5">
      <c r="A284" s="46" t="s">
        <v>387</v>
      </c>
      <c r="B284" s="1" t="s">
        <v>261</v>
      </c>
      <c r="C284" s="1" t="s">
        <v>596</v>
      </c>
      <c r="D284" s="28" t="s">
        <v>386</v>
      </c>
      <c r="E284" s="426">
        <f>'Пр.7 Р.П. ЦС. ВР'!E83</f>
        <v>130.71</v>
      </c>
    </row>
    <row r="285" spans="1:5" s="35" customFormat="1" ht="13.5">
      <c r="A285" s="42" t="s">
        <v>255</v>
      </c>
      <c r="B285" s="1" t="s">
        <v>259</v>
      </c>
      <c r="C285" s="286"/>
      <c r="D285" s="28"/>
      <c r="E285" s="426">
        <f>E286</f>
        <v>13.34</v>
      </c>
    </row>
    <row r="286" spans="1:5" s="35" customFormat="1" ht="16.5" customHeight="1">
      <c r="A286" s="31" t="s">
        <v>582</v>
      </c>
      <c r="B286" s="1" t="s">
        <v>259</v>
      </c>
      <c r="C286" s="1" t="s">
        <v>596</v>
      </c>
      <c r="D286" s="28"/>
      <c r="E286" s="426">
        <f>E287</f>
        <v>13.34</v>
      </c>
    </row>
    <row r="287" spans="1:5" s="35" customFormat="1" ht="13.5">
      <c r="A287" s="46" t="s">
        <v>387</v>
      </c>
      <c r="B287" s="1" t="s">
        <v>259</v>
      </c>
      <c r="C287" s="1" t="s">
        <v>596</v>
      </c>
      <c r="D287" s="28" t="s">
        <v>386</v>
      </c>
      <c r="E287" s="426">
        <f>'Пр.7 Р.П. ЦС. ВР'!E85</f>
        <v>13.34</v>
      </c>
    </row>
    <row r="288" spans="1:5" s="35" customFormat="1" ht="13.5" hidden="1">
      <c r="A288" s="42" t="s">
        <v>617</v>
      </c>
      <c r="B288" s="1" t="s">
        <v>58</v>
      </c>
      <c r="C288" s="286"/>
      <c r="D288" s="28"/>
      <c r="E288" s="426">
        <f>E289</f>
        <v>0</v>
      </c>
    </row>
    <row r="289" spans="1:5" s="35" customFormat="1" ht="26.25" hidden="1">
      <c r="A289" s="31" t="s">
        <v>582</v>
      </c>
      <c r="B289" s="1" t="s">
        <v>58</v>
      </c>
      <c r="C289" s="286">
        <v>240</v>
      </c>
      <c r="D289" s="28"/>
      <c r="E289" s="426">
        <f>E290</f>
        <v>0</v>
      </c>
    </row>
    <row r="290" spans="1:5" s="35" customFormat="1" ht="13.5" hidden="1">
      <c r="A290" s="307" t="s">
        <v>437</v>
      </c>
      <c r="B290" s="1" t="s">
        <v>58</v>
      </c>
      <c r="C290" s="286">
        <v>240</v>
      </c>
      <c r="D290" s="28" t="s">
        <v>438</v>
      </c>
      <c r="E290" s="426">
        <f>'Пр.7 Р.П. ЦС. ВР'!E295</f>
        <v>0</v>
      </c>
    </row>
    <row r="291" spans="1:5" s="120" customFormat="1" ht="52.5">
      <c r="A291" s="52" t="s">
        <v>240</v>
      </c>
      <c r="B291" s="280" t="s">
        <v>248</v>
      </c>
      <c r="C291" s="286"/>
      <c r="D291" s="28"/>
      <c r="E291" s="426">
        <f>E292</f>
        <v>2462.2487</v>
      </c>
    </row>
    <row r="292" spans="1:5" s="120" customFormat="1" ht="39">
      <c r="A292" s="52" t="s">
        <v>241</v>
      </c>
      <c r="B292" s="280" t="s">
        <v>242</v>
      </c>
      <c r="C292" s="286"/>
      <c r="D292" s="28"/>
      <c r="E292" s="426">
        <f>E293</f>
        <v>2462.2487</v>
      </c>
    </row>
    <row r="293" spans="1:5" s="120" customFormat="1" ht="13.5">
      <c r="A293" s="52" t="s">
        <v>244</v>
      </c>
      <c r="B293" s="280" t="s">
        <v>243</v>
      </c>
      <c r="C293" s="286"/>
      <c r="D293" s="28"/>
      <c r="E293" s="426">
        <f>E296+E297</f>
        <v>2462.2487</v>
      </c>
    </row>
    <row r="294" spans="1:5" s="35" customFormat="1" ht="39">
      <c r="A294" s="42" t="s">
        <v>245</v>
      </c>
      <c r="B294" s="43" t="s">
        <v>262</v>
      </c>
      <c r="C294" s="286"/>
      <c r="D294" s="28"/>
      <c r="E294" s="426">
        <f>E295</f>
        <v>1141.6</v>
      </c>
    </row>
    <row r="295" spans="1:5" s="35" customFormat="1" ht="16.5" customHeight="1">
      <c r="A295" s="31" t="s">
        <v>582</v>
      </c>
      <c r="B295" s="43" t="s">
        <v>262</v>
      </c>
      <c r="C295" s="1" t="s">
        <v>596</v>
      </c>
      <c r="D295" s="28"/>
      <c r="E295" s="426">
        <f>E296</f>
        <v>1141.6</v>
      </c>
    </row>
    <row r="296" spans="1:5" s="35" customFormat="1" ht="13.5">
      <c r="A296" s="307" t="s">
        <v>437</v>
      </c>
      <c r="B296" s="43" t="s">
        <v>262</v>
      </c>
      <c r="C296" s="1" t="s">
        <v>596</v>
      </c>
      <c r="D296" s="28" t="s">
        <v>438</v>
      </c>
      <c r="E296" s="426">
        <f>'Пр.7 Р.П. ЦС. ВР'!E303</f>
        <v>1141.6</v>
      </c>
    </row>
    <row r="297" spans="1:5" s="35" customFormat="1" ht="39">
      <c r="A297" s="42" t="s">
        <v>245</v>
      </c>
      <c r="B297" s="43" t="s">
        <v>257</v>
      </c>
      <c r="C297" s="286"/>
      <c r="D297" s="28"/>
      <c r="E297" s="426">
        <f>E298</f>
        <v>1320.6487</v>
      </c>
    </row>
    <row r="298" spans="1:5" s="35" customFormat="1" ht="16.5" customHeight="1">
      <c r="A298" s="31" t="s">
        <v>582</v>
      </c>
      <c r="B298" s="43" t="s">
        <v>257</v>
      </c>
      <c r="C298" s="1" t="s">
        <v>596</v>
      </c>
      <c r="D298" s="28"/>
      <c r="E298" s="426">
        <f>E299</f>
        <v>1320.6487</v>
      </c>
    </row>
    <row r="299" spans="1:5" s="35" customFormat="1" ht="13.5">
      <c r="A299" s="307" t="s">
        <v>437</v>
      </c>
      <c r="B299" s="43" t="s">
        <v>257</v>
      </c>
      <c r="C299" s="1" t="s">
        <v>596</v>
      </c>
      <c r="D299" s="28" t="s">
        <v>438</v>
      </c>
      <c r="E299" s="426">
        <f>'Пр.7 Р.П. ЦС. ВР'!E306</f>
        <v>1320.6487</v>
      </c>
    </row>
    <row r="300" spans="1:5" s="120" customFormat="1" ht="13.5">
      <c r="A300" s="46" t="s">
        <v>228</v>
      </c>
      <c r="B300" s="1" t="s">
        <v>226</v>
      </c>
      <c r="C300" s="286"/>
      <c r="D300" s="28"/>
      <c r="E300" s="426">
        <f>E301</f>
        <v>1100</v>
      </c>
    </row>
    <row r="301" spans="1:5" s="120" customFormat="1" ht="29.25" customHeight="1">
      <c r="A301" s="31" t="s">
        <v>229</v>
      </c>
      <c r="B301" s="1" t="s">
        <v>227</v>
      </c>
      <c r="C301" s="286"/>
      <c r="D301" s="28"/>
      <c r="E301" s="426">
        <f>E303</f>
        <v>1100</v>
      </c>
    </row>
    <row r="302" spans="1:5" s="120" customFormat="1" ht="26.25">
      <c r="A302" s="52" t="s">
        <v>230</v>
      </c>
      <c r="B302" s="1" t="s">
        <v>231</v>
      </c>
      <c r="C302" s="286"/>
      <c r="D302" s="28"/>
      <c r="E302" s="426">
        <f>E303</f>
        <v>1100</v>
      </c>
    </row>
    <row r="303" spans="1:5" s="35" customFormat="1" ht="39">
      <c r="A303" s="52" t="s">
        <v>623</v>
      </c>
      <c r="B303" s="1" t="s">
        <v>232</v>
      </c>
      <c r="C303" s="286"/>
      <c r="D303" s="28"/>
      <c r="E303" s="426">
        <f>E304</f>
        <v>1100</v>
      </c>
    </row>
    <row r="304" spans="1:5" s="35" customFormat="1" ht="16.5" customHeight="1">
      <c r="A304" s="31" t="s">
        <v>583</v>
      </c>
      <c r="B304" s="1" t="s">
        <v>232</v>
      </c>
      <c r="C304" s="1" t="s">
        <v>596</v>
      </c>
      <c r="D304" s="28"/>
      <c r="E304" s="426">
        <f>E305</f>
        <v>1100</v>
      </c>
    </row>
    <row r="305" spans="1:5" s="35" customFormat="1" ht="13.5">
      <c r="A305" s="305" t="s">
        <v>387</v>
      </c>
      <c r="B305" s="1" t="s">
        <v>232</v>
      </c>
      <c r="C305" s="1" t="s">
        <v>596</v>
      </c>
      <c r="D305" s="28" t="s">
        <v>386</v>
      </c>
      <c r="E305" s="426">
        <f>'Пр.7 Р.П. ЦС. ВР'!E90</f>
        <v>1100</v>
      </c>
    </row>
    <row r="306" spans="1:5" s="120" customFormat="1" ht="13.5">
      <c r="A306" s="46" t="s">
        <v>486</v>
      </c>
      <c r="B306" s="36" t="s">
        <v>84</v>
      </c>
      <c r="C306" s="286"/>
      <c r="D306" s="28"/>
      <c r="E306" s="426">
        <f>E307+E312</f>
        <v>11120.064569999999</v>
      </c>
    </row>
    <row r="307" spans="1:5" s="120" customFormat="1" ht="26.25">
      <c r="A307" s="31" t="s">
        <v>391</v>
      </c>
      <c r="B307" s="1" t="s">
        <v>88</v>
      </c>
      <c r="C307" s="286"/>
      <c r="D307" s="28"/>
      <c r="E307" s="426">
        <f>E309</f>
        <v>1476.39102</v>
      </c>
    </row>
    <row r="308" spans="1:5" s="120" customFormat="1" ht="13.5">
      <c r="A308" s="31" t="s">
        <v>415</v>
      </c>
      <c r="B308" s="1" t="s">
        <v>87</v>
      </c>
      <c r="C308" s="286"/>
      <c r="D308" s="28"/>
      <c r="E308" s="426">
        <f>E309</f>
        <v>1476.39102</v>
      </c>
    </row>
    <row r="309" spans="1:5" s="120" customFormat="1" ht="29.25" customHeight="1">
      <c r="A309" s="33" t="s">
        <v>372</v>
      </c>
      <c r="B309" s="36" t="s">
        <v>89</v>
      </c>
      <c r="C309" s="286"/>
      <c r="D309" s="28"/>
      <c r="E309" s="426">
        <f>E310</f>
        <v>1476.39102</v>
      </c>
    </row>
    <row r="310" spans="1:5" s="120" customFormat="1" ht="13.5">
      <c r="A310" s="39" t="s">
        <v>584</v>
      </c>
      <c r="B310" s="36" t="s">
        <v>89</v>
      </c>
      <c r="C310" s="286">
        <v>120</v>
      </c>
      <c r="D310" s="28"/>
      <c r="E310" s="426">
        <f>E311</f>
        <v>1476.39102</v>
      </c>
    </row>
    <row r="311" spans="1:5" s="35" customFormat="1" ht="39">
      <c r="A311" s="46" t="s">
        <v>381</v>
      </c>
      <c r="B311" s="36" t="s">
        <v>89</v>
      </c>
      <c r="C311" s="286">
        <v>120</v>
      </c>
      <c r="D311" s="28" t="s">
        <v>380</v>
      </c>
      <c r="E311" s="426">
        <f>'Пр.7 Р.П. ЦС. ВР'!E24</f>
        <v>1476.39102</v>
      </c>
    </row>
    <row r="312" spans="1:5" s="120" customFormat="1" ht="13.5">
      <c r="A312" s="31" t="s">
        <v>390</v>
      </c>
      <c r="B312" s="1" t="s">
        <v>85</v>
      </c>
      <c r="C312" s="286"/>
      <c r="D312" s="28"/>
      <c r="E312" s="426">
        <f>E314+E317+E327</f>
        <v>9643.67355</v>
      </c>
    </row>
    <row r="313" spans="1:5" s="120" customFormat="1" ht="13.5">
      <c r="A313" s="31" t="s">
        <v>415</v>
      </c>
      <c r="B313" s="1" t="s">
        <v>90</v>
      </c>
      <c r="C313" s="286"/>
      <c r="D313" s="28"/>
      <c r="E313" s="426">
        <f>E314</f>
        <v>7178.20161</v>
      </c>
    </row>
    <row r="314" spans="1:5" ht="27">
      <c r="A314" s="33" t="s">
        <v>373</v>
      </c>
      <c r="B314" s="36" t="s">
        <v>91</v>
      </c>
      <c r="C314" s="36"/>
      <c r="D314" s="36"/>
      <c r="E314" s="428">
        <f>E315</f>
        <v>7178.20161</v>
      </c>
    </row>
    <row r="315" spans="1:5" ht="13.5">
      <c r="A315" s="39" t="s">
        <v>584</v>
      </c>
      <c r="B315" s="36" t="s">
        <v>91</v>
      </c>
      <c r="C315" s="36">
        <v>120</v>
      </c>
      <c r="D315" s="36"/>
      <c r="E315" s="428">
        <f>E316</f>
        <v>7178.20161</v>
      </c>
    </row>
    <row r="316" spans="1:5" ht="39">
      <c r="A316" s="46" t="s">
        <v>381</v>
      </c>
      <c r="B316" s="36" t="s">
        <v>91</v>
      </c>
      <c r="C316" s="36">
        <v>120</v>
      </c>
      <c r="D316" s="28" t="s">
        <v>380</v>
      </c>
      <c r="E316" s="428">
        <f>'Пр.7 Р.П. ЦС. ВР'!E28</f>
        <v>7178.20161</v>
      </c>
    </row>
    <row r="317" spans="1:5" s="35" customFormat="1" ht="26.25">
      <c r="A317" s="39" t="s">
        <v>374</v>
      </c>
      <c r="B317" s="36" t="s">
        <v>86</v>
      </c>
      <c r="C317" s="286"/>
      <c r="D317" s="28"/>
      <c r="E317" s="426">
        <f>E320+E322</f>
        <v>2414.97194</v>
      </c>
    </row>
    <row r="318" spans="1:5" s="35" customFormat="1" ht="26.25" hidden="1">
      <c r="A318" s="39" t="s">
        <v>385</v>
      </c>
      <c r="B318" s="36" t="s">
        <v>384</v>
      </c>
      <c r="C318" s="287">
        <v>122</v>
      </c>
      <c r="D318" s="28"/>
      <c r="E318" s="426">
        <f>E319</f>
        <v>0</v>
      </c>
    </row>
    <row r="319" spans="1:5" s="35" customFormat="1" ht="39" hidden="1">
      <c r="A319" s="46" t="s">
        <v>381</v>
      </c>
      <c r="B319" s="36" t="s">
        <v>384</v>
      </c>
      <c r="C319" s="287">
        <v>122</v>
      </c>
      <c r="D319" s="28" t="s">
        <v>380</v>
      </c>
      <c r="E319" s="426">
        <f>'Пр.7 Р.П. ЦС. ВР'!E30</f>
        <v>0</v>
      </c>
    </row>
    <row r="320" spans="1:5" ht="26.25">
      <c r="A320" s="31" t="s">
        <v>582</v>
      </c>
      <c r="B320" s="36" t="s">
        <v>86</v>
      </c>
      <c r="C320" s="1" t="s">
        <v>596</v>
      </c>
      <c r="D320" s="28"/>
      <c r="E320" s="426">
        <f>E321+E324</f>
        <v>2396.49323</v>
      </c>
    </row>
    <row r="321" spans="1:5" ht="26.25">
      <c r="A321" s="39" t="s">
        <v>389</v>
      </c>
      <c r="B321" s="36" t="s">
        <v>86</v>
      </c>
      <c r="C321" s="1" t="s">
        <v>596</v>
      </c>
      <c r="D321" s="28" t="s">
        <v>388</v>
      </c>
      <c r="E321" s="426">
        <f>'Пр.7 Р.П. ЦС. ВР'!E17</f>
        <v>49</v>
      </c>
    </row>
    <row r="322" spans="1:5" ht="17.25" customHeight="1">
      <c r="A322" s="3" t="s">
        <v>587</v>
      </c>
      <c r="B322" s="36" t="s">
        <v>86</v>
      </c>
      <c r="C322" s="1" t="s">
        <v>591</v>
      </c>
      <c r="D322" s="28"/>
      <c r="E322" s="426">
        <f>E323+E326</f>
        <v>18.47871</v>
      </c>
    </row>
    <row r="323" spans="1:5" ht="26.25">
      <c r="A323" s="39" t="s">
        <v>389</v>
      </c>
      <c r="B323" s="36" t="s">
        <v>86</v>
      </c>
      <c r="C323" s="1" t="s">
        <v>591</v>
      </c>
      <c r="D323" s="28" t="s">
        <v>388</v>
      </c>
      <c r="E323" s="426">
        <f>'Пр.7 Р.П. ЦС. ВР'!E18</f>
        <v>1</v>
      </c>
    </row>
    <row r="324" spans="1:5" ht="39">
      <c r="A324" s="46" t="s">
        <v>381</v>
      </c>
      <c r="B324" s="36" t="s">
        <v>86</v>
      </c>
      <c r="C324" s="1" t="s">
        <v>596</v>
      </c>
      <c r="D324" s="28" t="s">
        <v>380</v>
      </c>
      <c r="E324" s="426">
        <f>'Пр.7 Р.П. ЦС. ВР'!E32</f>
        <v>2347.49323</v>
      </c>
    </row>
    <row r="325" spans="1:5" ht="17.25" customHeight="1" hidden="1">
      <c r="A325" s="3" t="s">
        <v>587</v>
      </c>
      <c r="B325" s="36" t="s">
        <v>86</v>
      </c>
      <c r="C325" s="1" t="s">
        <v>591</v>
      </c>
      <c r="D325" s="28"/>
      <c r="E325" s="426"/>
    </row>
    <row r="326" spans="1:5" ht="39">
      <c r="A326" s="46" t="s">
        <v>381</v>
      </c>
      <c r="B326" s="36" t="s">
        <v>86</v>
      </c>
      <c r="C326" s="1" t="s">
        <v>591</v>
      </c>
      <c r="D326" s="28" t="s">
        <v>380</v>
      </c>
      <c r="E326" s="426">
        <f>'Пр.7 Р.П. ЦС. ВР'!E33</f>
        <v>17.47871</v>
      </c>
    </row>
    <row r="327" spans="1:5" ht="27">
      <c r="A327" s="33" t="s">
        <v>603</v>
      </c>
      <c r="B327" s="36" t="s">
        <v>95</v>
      </c>
      <c r="C327" s="36"/>
      <c r="D327" s="36"/>
      <c r="E327" s="428">
        <f>E328</f>
        <v>50.5</v>
      </c>
    </row>
    <row r="328" spans="1:5" ht="13.5">
      <c r="A328" s="39" t="s">
        <v>584</v>
      </c>
      <c r="B328" s="36" t="s">
        <v>95</v>
      </c>
      <c r="C328" s="36">
        <v>540</v>
      </c>
      <c r="D328" s="36"/>
      <c r="E328" s="428">
        <f>E329</f>
        <v>50.5</v>
      </c>
    </row>
    <row r="329" spans="1:5" ht="26.25">
      <c r="A329" s="46" t="s">
        <v>610</v>
      </c>
      <c r="B329" s="36" t="s">
        <v>95</v>
      </c>
      <c r="C329" s="36">
        <v>540</v>
      </c>
      <c r="D329" s="28" t="s">
        <v>601</v>
      </c>
      <c r="E329" s="428">
        <f>'Пр.7 Р.П. ЦС. ВР'!E44</f>
        <v>50.5</v>
      </c>
    </row>
    <row r="330" spans="1:5" s="59" customFormat="1" ht="13.5">
      <c r="A330" s="46" t="s">
        <v>448</v>
      </c>
      <c r="B330" s="286" t="s">
        <v>94</v>
      </c>
      <c r="C330" s="1"/>
      <c r="D330" s="28"/>
      <c r="E330" s="426">
        <f>E331+E335+E398+E414+E417+E429+E432</f>
        <v>23523.75522</v>
      </c>
    </row>
    <row r="331" spans="1:5" s="59" customFormat="1" ht="13.5" hidden="1">
      <c r="A331" s="46" t="s">
        <v>486</v>
      </c>
      <c r="B331" s="1" t="s">
        <v>471</v>
      </c>
      <c r="C331" s="1"/>
      <c r="D331" s="28"/>
      <c r="E331" s="426">
        <f>E332</f>
        <v>0</v>
      </c>
    </row>
    <row r="332" spans="1:5" ht="26.25" hidden="1">
      <c r="A332" s="39" t="s">
        <v>374</v>
      </c>
      <c r="B332" s="36" t="s">
        <v>485</v>
      </c>
      <c r="C332" s="1"/>
      <c r="D332" s="28"/>
      <c r="E332" s="426">
        <f>E333</f>
        <v>0</v>
      </c>
    </row>
    <row r="333" spans="1:5" ht="26.25" hidden="1">
      <c r="A333" s="39" t="s">
        <v>382</v>
      </c>
      <c r="B333" s="36" t="s">
        <v>485</v>
      </c>
      <c r="C333" s="1" t="s">
        <v>402</v>
      </c>
      <c r="D333" s="28"/>
      <c r="E333" s="426">
        <f>E334</f>
        <v>0</v>
      </c>
    </row>
    <row r="334" spans="1:5" ht="13.5" hidden="1">
      <c r="A334" s="288" t="s">
        <v>461</v>
      </c>
      <c r="B334" s="36" t="s">
        <v>485</v>
      </c>
      <c r="C334" s="286">
        <v>244</v>
      </c>
      <c r="D334" s="28" t="s">
        <v>465</v>
      </c>
      <c r="E334" s="426">
        <f>'Пр.7 Р.П. ЦС. ВР'!E38</f>
        <v>0</v>
      </c>
    </row>
    <row r="335" spans="1:5" ht="13.5">
      <c r="A335" s="31" t="s">
        <v>415</v>
      </c>
      <c r="B335" s="280" t="s">
        <v>93</v>
      </c>
      <c r="C335" s="286"/>
      <c r="D335" s="28"/>
      <c r="E335" s="426">
        <f>E337+E351+E354+E357+E360+E363+E366+E372+E377+E380+E383+E386+E389+E392+E395+E438+E404+E407+E369+E401+E348+E441+E447+E444+E421</f>
        <v>20549.04304</v>
      </c>
    </row>
    <row r="336" spans="1:5" ht="13.5">
      <c r="A336" s="31" t="s">
        <v>415</v>
      </c>
      <c r="B336" s="1" t="s">
        <v>92</v>
      </c>
      <c r="C336" s="286"/>
      <c r="D336" s="28"/>
      <c r="E336" s="426">
        <f>E335</f>
        <v>20549.04304</v>
      </c>
    </row>
    <row r="337" spans="1:5" ht="26.25">
      <c r="A337" s="46" t="s">
        <v>451</v>
      </c>
      <c r="B337" s="36" t="s">
        <v>97</v>
      </c>
      <c r="C337" s="286"/>
      <c r="D337" s="28"/>
      <c r="E337" s="426">
        <f>E338+E342+E345+E341</f>
        <v>7316.6497899999995</v>
      </c>
    </row>
    <row r="338" spans="1:5" ht="13.5" customHeight="1">
      <c r="A338" s="163" t="s">
        <v>586</v>
      </c>
      <c r="B338" s="36" t="s">
        <v>97</v>
      </c>
      <c r="C338" s="286">
        <v>110</v>
      </c>
      <c r="D338" s="28"/>
      <c r="E338" s="426">
        <f>E339+E340</f>
        <v>6146.42746</v>
      </c>
    </row>
    <row r="339" spans="1:5" ht="13.5">
      <c r="A339" s="289" t="s">
        <v>387</v>
      </c>
      <c r="B339" s="36" t="s">
        <v>97</v>
      </c>
      <c r="C339" s="286">
        <v>110</v>
      </c>
      <c r="D339" s="28" t="s">
        <v>386</v>
      </c>
      <c r="E339" s="426">
        <f>'Пр.7 Р.П. ЦС. ВР'!E56</f>
        <v>6146.42746</v>
      </c>
    </row>
    <row r="340" spans="1:5" ht="13.5" hidden="1">
      <c r="A340" s="289" t="s">
        <v>437</v>
      </c>
      <c r="B340" s="36" t="s">
        <v>97</v>
      </c>
      <c r="C340" s="286">
        <v>110</v>
      </c>
      <c r="D340" s="28" t="s">
        <v>438</v>
      </c>
      <c r="E340" s="426">
        <f>'Пр.7 Р.П. ЦС. ВР'!E244</f>
        <v>0</v>
      </c>
    </row>
    <row r="341" spans="1:5" ht="13.5" hidden="1">
      <c r="A341" s="33" t="s">
        <v>452</v>
      </c>
      <c r="B341" s="36" t="s">
        <v>97</v>
      </c>
      <c r="C341" s="287">
        <v>112</v>
      </c>
      <c r="D341" s="28"/>
      <c r="E341" s="426">
        <f>'Пр.7 Р.П. ЦС. ВР'!E57</f>
        <v>0</v>
      </c>
    </row>
    <row r="342" spans="1:5" ht="26.25">
      <c r="A342" s="31" t="s">
        <v>582</v>
      </c>
      <c r="B342" s="36" t="s">
        <v>97</v>
      </c>
      <c r="C342" s="1" t="s">
        <v>596</v>
      </c>
      <c r="D342" s="28"/>
      <c r="E342" s="426">
        <f>E343+E344</f>
        <v>1159.9192599999997</v>
      </c>
    </row>
    <row r="343" spans="1:5" ht="13.5">
      <c r="A343" s="289" t="s">
        <v>387</v>
      </c>
      <c r="B343" s="36" t="s">
        <v>97</v>
      </c>
      <c r="C343" s="1" t="s">
        <v>596</v>
      </c>
      <c r="D343" s="28" t="s">
        <v>386</v>
      </c>
      <c r="E343" s="426">
        <f>'Пр.7 Р.П. ЦС. ВР'!E58</f>
        <v>1159.9192599999997</v>
      </c>
    </row>
    <row r="344" spans="1:5" ht="13.5" hidden="1">
      <c r="A344" s="290" t="s">
        <v>437</v>
      </c>
      <c r="B344" s="36" t="s">
        <v>97</v>
      </c>
      <c r="C344" s="1" t="s">
        <v>596</v>
      </c>
      <c r="D344" s="28" t="s">
        <v>438</v>
      </c>
      <c r="E344" s="426">
        <f>'Пр.7 Р.П. ЦС. ВР'!E246</f>
        <v>0</v>
      </c>
    </row>
    <row r="345" spans="1:5" ht="14.25" customHeight="1">
      <c r="A345" s="3" t="s">
        <v>587</v>
      </c>
      <c r="B345" s="36" t="s">
        <v>97</v>
      </c>
      <c r="C345" s="1" t="s">
        <v>591</v>
      </c>
      <c r="D345" s="28"/>
      <c r="E345" s="426">
        <f>E346+E347</f>
        <v>10.30307</v>
      </c>
    </row>
    <row r="346" spans="1:5" s="26" customFormat="1" ht="13.5">
      <c r="A346" s="289" t="s">
        <v>387</v>
      </c>
      <c r="B346" s="36" t="s">
        <v>97</v>
      </c>
      <c r="C346" s="1" t="s">
        <v>591</v>
      </c>
      <c r="D346" s="28" t="s">
        <v>386</v>
      </c>
      <c r="E346" s="426">
        <f>'Пр.7 Р.П. ЦС. ВР'!E59</f>
        <v>10.30307</v>
      </c>
    </row>
    <row r="347" spans="1:5" ht="13.5" hidden="1">
      <c r="A347" s="289" t="s">
        <v>437</v>
      </c>
      <c r="B347" s="36" t="s">
        <v>97</v>
      </c>
      <c r="C347" s="1" t="s">
        <v>591</v>
      </c>
      <c r="D347" s="28" t="s">
        <v>438</v>
      </c>
      <c r="E347" s="426">
        <f>'Пр.7 Р.П. ЦС. ВР'!E247</f>
        <v>0</v>
      </c>
    </row>
    <row r="348" spans="1:5" s="35" customFormat="1" ht="39" hidden="1">
      <c r="A348" s="282" t="s">
        <v>625</v>
      </c>
      <c r="B348" s="43" t="s">
        <v>619</v>
      </c>
      <c r="C348" s="1"/>
      <c r="D348" s="28"/>
      <c r="E348" s="426">
        <f>E349</f>
        <v>0</v>
      </c>
    </row>
    <row r="349" spans="1:5" s="35" customFormat="1" ht="13.5" hidden="1">
      <c r="A349" s="291" t="s">
        <v>624</v>
      </c>
      <c r="B349" s="43" t="s">
        <v>619</v>
      </c>
      <c r="C349" s="1" t="s">
        <v>593</v>
      </c>
      <c r="D349" s="28"/>
      <c r="E349" s="426">
        <f>E350</f>
        <v>0</v>
      </c>
    </row>
    <row r="350" spans="1:5" s="35" customFormat="1" ht="13.5" hidden="1">
      <c r="A350" s="289" t="s">
        <v>437</v>
      </c>
      <c r="B350" s="43" t="s">
        <v>619</v>
      </c>
      <c r="C350" s="1" t="s">
        <v>593</v>
      </c>
      <c r="D350" s="28" t="s">
        <v>438</v>
      </c>
      <c r="E350" s="426">
        <f>'Пр.7 Р.П. ЦС. ВР'!E249</f>
        <v>0</v>
      </c>
    </row>
    <row r="351" spans="1:5" ht="26.25">
      <c r="A351" s="42" t="s">
        <v>510</v>
      </c>
      <c r="B351" s="43" t="s">
        <v>148</v>
      </c>
      <c r="C351" s="1"/>
      <c r="D351" s="28"/>
      <c r="E351" s="426">
        <f>E352</f>
        <v>825.8775</v>
      </c>
    </row>
    <row r="352" spans="1:5" ht="26.25">
      <c r="A352" s="31" t="s">
        <v>378</v>
      </c>
      <c r="B352" s="43" t="s">
        <v>148</v>
      </c>
      <c r="C352" s="1" t="s">
        <v>375</v>
      </c>
      <c r="D352" s="28"/>
      <c r="E352" s="426">
        <f>E353</f>
        <v>825.8775</v>
      </c>
    </row>
    <row r="353" spans="1:5" s="35" customFormat="1" ht="13.5">
      <c r="A353" s="292" t="s">
        <v>406</v>
      </c>
      <c r="B353" s="43" t="s">
        <v>148</v>
      </c>
      <c r="C353" s="1" t="s">
        <v>375</v>
      </c>
      <c r="D353" s="28" t="s">
        <v>405</v>
      </c>
      <c r="E353" s="426">
        <f>'Пр.7 Р.П. ЦС. ВР'!E209</f>
        <v>825.8775</v>
      </c>
    </row>
    <row r="354" spans="1:5" ht="52.5" hidden="1">
      <c r="A354" s="283" t="s">
        <v>472</v>
      </c>
      <c r="B354" s="43" t="s">
        <v>488</v>
      </c>
      <c r="C354" s="1"/>
      <c r="D354" s="28"/>
      <c r="E354" s="426">
        <f>E355</f>
        <v>0</v>
      </c>
    </row>
    <row r="355" spans="1:5" ht="26.25" hidden="1">
      <c r="A355" s="31" t="s">
        <v>378</v>
      </c>
      <c r="B355" s="43" t="s">
        <v>488</v>
      </c>
      <c r="C355" s="1" t="s">
        <v>375</v>
      </c>
      <c r="D355" s="28"/>
      <c r="E355" s="426">
        <f>E356</f>
        <v>0</v>
      </c>
    </row>
    <row r="356" spans="1:5" ht="13.5" hidden="1">
      <c r="A356" s="293" t="s">
        <v>411</v>
      </c>
      <c r="B356" s="43" t="s">
        <v>488</v>
      </c>
      <c r="C356" s="1" t="s">
        <v>375</v>
      </c>
      <c r="D356" s="28" t="s">
        <v>410</v>
      </c>
      <c r="E356" s="426">
        <f>'Пр.7 Р.П. ЦС. ВР'!E409</f>
        <v>0</v>
      </c>
    </row>
    <row r="357" spans="1:5" ht="39.75">
      <c r="A357" s="33" t="s">
        <v>453</v>
      </c>
      <c r="B357" s="38" t="s">
        <v>98</v>
      </c>
      <c r="C357" s="1"/>
      <c r="D357" s="28"/>
      <c r="E357" s="426">
        <f>E358</f>
        <v>141.657</v>
      </c>
    </row>
    <row r="358" spans="1:5" ht="26.25">
      <c r="A358" s="31" t="s">
        <v>582</v>
      </c>
      <c r="B358" s="38" t="s">
        <v>98</v>
      </c>
      <c r="C358" s="1" t="s">
        <v>596</v>
      </c>
      <c r="D358" s="28"/>
      <c r="E358" s="426">
        <f>E359</f>
        <v>141.657</v>
      </c>
    </row>
    <row r="359" spans="1:5" ht="13.5">
      <c r="A359" s="289" t="s">
        <v>387</v>
      </c>
      <c r="B359" s="38" t="s">
        <v>98</v>
      </c>
      <c r="C359" s="1" t="s">
        <v>596</v>
      </c>
      <c r="D359" s="28" t="s">
        <v>386</v>
      </c>
      <c r="E359" s="426">
        <f>'Пр.7 Р.П. ЦС. ВР'!E61</f>
        <v>141.657</v>
      </c>
    </row>
    <row r="360" spans="1:5" ht="27">
      <c r="A360" s="33" t="s">
        <v>454</v>
      </c>
      <c r="B360" s="38" t="s">
        <v>99</v>
      </c>
      <c r="C360" s="1"/>
      <c r="D360" s="28"/>
      <c r="E360" s="426">
        <f>E361</f>
        <v>1656.1999999999998</v>
      </c>
    </row>
    <row r="361" spans="1:5" ht="26.25">
      <c r="A361" s="31" t="s">
        <v>582</v>
      </c>
      <c r="B361" s="38" t="s">
        <v>99</v>
      </c>
      <c r="C361" s="1" t="s">
        <v>596</v>
      </c>
      <c r="D361" s="28"/>
      <c r="E361" s="426">
        <f>E362</f>
        <v>1656.1999999999998</v>
      </c>
    </row>
    <row r="362" spans="1:5" ht="13.5">
      <c r="A362" s="289" t="s">
        <v>387</v>
      </c>
      <c r="B362" s="38" t="s">
        <v>99</v>
      </c>
      <c r="C362" s="1" t="s">
        <v>596</v>
      </c>
      <c r="D362" s="28" t="s">
        <v>386</v>
      </c>
      <c r="E362" s="426">
        <f>'Пр.7 Р.П. ЦС. ВР'!E63</f>
        <v>1656.1999999999998</v>
      </c>
    </row>
    <row r="363" spans="1:5" ht="27">
      <c r="A363" s="33" t="s">
        <v>449</v>
      </c>
      <c r="B363" s="38" t="s">
        <v>100</v>
      </c>
      <c r="C363" s="1"/>
      <c r="D363" s="28"/>
      <c r="E363" s="426">
        <f>E364</f>
        <v>15.2</v>
      </c>
    </row>
    <row r="364" spans="1:5" ht="16.5" customHeight="1">
      <c r="A364" s="3" t="s">
        <v>587</v>
      </c>
      <c r="B364" s="38" t="s">
        <v>100</v>
      </c>
      <c r="C364" s="1" t="s">
        <v>591</v>
      </c>
      <c r="D364" s="28"/>
      <c r="E364" s="426">
        <f>E365</f>
        <v>15.2</v>
      </c>
    </row>
    <row r="365" spans="1:5" ht="13.5">
      <c r="A365" s="289" t="s">
        <v>387</v>
      </c>
      <c r="B365" s="38" t="s">
        <v>100</v>
      </c>
      <c r="C365" s="1" t="s">
        <v>591</v>
      </c>
      <c r="D365" s="28" t="s">
        <v>386</v>
      </c>
      <c r="E365" s="426">
        <f>'Пр.7 Р.П. ЦС. ВР'!E65</f>
        <v>15.2</v>
      </c>
    </row>
    <row r="366" spans="1:5" ht="13.5">
      <c r="A366" s="31" t="s">
        <v>501</v>
      </c>
      <c r="B366" s="38" t="s">
        <v>166</v>
      </c>
      <c r="C366" s="1"/>
      <c r="D366" s="28"/>
      <c r="E366" s="426">
        <f>E367</f>
        <v>454</v>
      </c>
    </row>
    <row r="367" spans="1:5" ht="26.25">
      <c r="A367" s="31" t="s">
        <v>582</v>
      </c>
      <c r="B367" s="38" t="s">
        <v>166</v>
      </c>
      <c r="C367" s="1" t="s">
        <v>596</v>
      </c>
      <c r="D367" s="28"/>
      <c r="E367" s="426">
        <f>E368</f>
        <v>454</v>
      </c>
    </row>
    <row r="368" spans="1:5" ht="13.5">
      <c r="A368" s="294" t="s">
        <v>377</v>
      </c>
      <c r="B368" s="38" t="s">
        <v>166</v>
      </c>
      <c r="C368" s="1" t="s">
        <v>596</v>
      </c>
      <c r="D368" s="28" t="s">
        <v>376</v>
      </c>
      <c r="E368" s="426">
        <f>'Пр.7 Р.П. ЦС. ВР'!E157</f>
        <v>454</v>
      </c>
    </row>
    <row r="369" spans="1:5" ht="39" hidden="1">
      <c r="A369" s="87" t="s">
        <v>579</v>
      </c>
      <c r="B369" s="38" t="s">
        <v>578</v>
      </c>
      <c r="C369" s="1"/>
      <c r="D369" s="28"/>
      <c r="E369" s="426">
        <f>E370</f>
        <v>0</v>
      </c>
    </row>
    <row r="370" spans="1:5" ht="26.25" hidden="1">
      <c r="A370" s="31" t="s">
        <v>582</v>
      </c>
      <c r="B370" s="38" t="s">
        <v>578</v>
      </c>
      <c r="C370" s="1" t="s">
        <v>596</v>
      </c>
      <c r="D370" s="28"/>
      <c r="E370" s="426">
        <f>E371</f>
        <v>0</v>
      </c>
    </row>
    <row r="371" spans="1:5" ht="13.5" hidden="1">
      <c r="A371" s="292" t="s">
        <v>435</v>
      </c>
      <c r="B371" s="38" t="s">
        <v>578</v>
      </c>
      <c r="C371" s="1" t="s">
        <v>596</v>
      </c>
      <c r="D371" s="28" t="s">
        <v>436</v>
      </c>
      <c r="E371" s="426">
        <f>'Пр.7 Р.П. ЦС. ВР'!E149</f>
        <v>0</v>
      </c>
    </row>
    <row r="372" spans="1:5" ht="26.25">
      <c r="A372" s="87" t="s">
        <v>575</v>
      </c>
      <c r="B372" s="38" t="s">
        <v>159</v>
      </c>
      <c r="C372" s="1"/>
      <c r="D372" s="28"/>
      <c r="E372" s="426">
        <f>E373</f>
        <v>849.43657</v>
      </c>
    </row>
    <row r="373" spans="1:5" ht="26.25">
      <c r="A373" s="31" t="s">
        <v>582</v>
      </c>
      <c r="B373" s="38" t="s">
        <v>159</v>
      </c>
      <c r="C373" s="1" t="s">
        <v>596</v>
      </c>
      <c r="D373" s="28"/>
      <c r="E373" s="426">
        <f>E374+E376</f>
        <v>849.43657</v>
      </c>
    </row>
    <row r="374" spans="1:5" ht="13.5">
      <c r="A374" s="292" t="s">
        <v>371</v>
      </c>
      <c r="B374" s="38" t="s">
        <v>159</v>
      </c>
      <c r="C374" s="1" t="s">
        <v>596</v>
      </c>
      <c r="D374" s="28" t="s">
        <v>370</v>
      </c>
      <c r="E374" s="426">
        <f>'Пр.7 Р.П. ЦС. ВР'!E168</f>
        <v>849.43657</v>
      </c>
    </row>
    <row r="375" spans="1:5" ht="13.5" hidden="1">
      <c r="A375" s="292"/>
      <c r="B375" s="38"/>
      <c r="C375" s="1"/>
      <c r="D375" s="28"/>
      <c r="E375" s="426"/>
    </row>
    <row r="376" spans="1:5" ht="13.5" hidden="1">
      <c r="A376" s="292" t="s">
        <v>576</v>
      </c>
      <c r="B376" s="38" t="s">
        <v>507</v>
      </c>
      <c r="C376" s="1" t="s">
        <v>596</v>
      </c>
      <c r="D376" s="28" t="s">
        <v>405</v>
      </c>
      <c r="E376" s="426">
        <f>'Пр.7 Р.П. ЦС. ВР'!E206</f>
        <v>0</v>
      </c>
    </row>
    <row r="377" spans="1:5" ht="26.25">
      <c r="A377" s="3" t="s">
        <v>509</v>
      </c>
      <c r="B377" s="38" t="s">
        <v>160</v>
      </c>
      <c r="C377" s="1"/>
      <c r="D377" s="28"/>
      <c r="E377" s="426">
        <f>E378</f>
        <v>176</v>
      </c>
    </row>
    <row r="378" spans="1:5" ht="26.25">
      <c r="A378" s="31" t="s">
        <v>582</v>
      </c>
      <c r="B378" s="38" t="s">
        <v>160</v>
      </c>
      <c r="C378" s="1" t="s">
        <v>596</v>
      </c>
      <c r="D378" s="28"/>
      <c r="E378" s="426">
        <f>E379</f>
        <v>176</v>
      </c>
    </row>
    <row r="379" spans="1:5" ht="13.5">
      <c r="A379" s="292" t="s">
        <v>371</v>
      </c>
      <c r="B379" s="38" t="s">
        <v>160</v>
      </c>
      <c r="C379" s="1" t="s">
        <v>596</v>
      </c>
      <c r="D379" s="28" t="s">
        <v>370</v>
      </c>
      <c r="E379" s="426">
        <f>'Пр.7 Р.П. ЦС. ВР'!E171</f>
        <v>176</v>
      </c>
    </row>
    <row r="380" spans="1:5" ht="26.25">
      <c r="A380" s="46" t="s">
        <v>513</v>
      </c>
      <c r="B380" s="38" t="s">
        <v>127</v>
      </c>
      <c r="C380" s="1"/>
      <c r="D380" s="28"/>
      <c r="E380" s="426">
        <f>E381</f>
        <v>4489.8</v>
      </c>
    </row>
    <row r="381" spans="1:5" ht="26.25">
      <c r="A381" s="31" t="s">
        <v>582</v>
      </c>
      <c r="B381" s="38" t="s">
        <v>127</v>
      </c>
      <c r="C381" s="1" t="s">
        <v>596</v>
      </c>
      <c r="D381" s="28"/>
      <c r="E381" s="426">
        <f>E382</f>
        <v>4489.8</v>
      </c>
    </row>
    <row r="382" spans="1:5" ht="13.5">
      <c r="A382" s="289" t="s">
        <v>437</v>
      </c>
      <c r="B382" s="38" t="s">
        <v>127</v>
      </c>
      <c r="C382" s="1" t="s">
        <v>596</v>
      </c>
      <c r="D382" s="28" t="s">
        <v>438</v>
      </c>
      <c r="E382" s="426">
        <f>'Пр.7 Р.П. ЦС. ВР'!E252</f>
        <v>4489.8</v>
      </c>
    </row>
    <row r="383" spans="1:5" ht="26.25" hidden="1">
      <c r="A383" s="42" t="s">
        <v>216</v>
      </c>
      <c r="B383" s="38" t="s">
        <v>128</v>
      </c>
      <c r="C383" s="1"/>
      <c r="D383" s="28"/>
      <c r="E383" s="426">
        <f>E384</f>
        <v>0</v>
      </c>
    </row>
    <row r="384" spans="1:5" ht="15" customHeight="1" hidden="1">
      <c r="A384" s="31" t="s">
        <v>378</v>
      </c>
      <c r="B384" s="38" t="s">
        <v>128</v>
      </c>
      <c r="C384" s="1" t="s">
        <v>375</v>
      </c>
      <c r="D384" s="28"/>
      <c r="E384" s="426">
        <f>E385</f>
        <v>0</v>
      </c>
    </row>
    <row r="385" spans="1:5" ht="13.5" hidden="1">
      <c r="A385" s="289" t="s">
        <v>437</v>
      </c>
      <c r="B385" s="38" t="s">
        <v>128</v>
      </c>
      <c r="C385" s="1" t="s">
        <v>375</v>
      </c>
      <c r="D385" s="28" t="s">
        <v>438</v>
      </c>
      <c r="E385" s="426">
        <f>'Пр.7 Р.П. ЦС. ВР'!E254</f>
        <v>0</v>
      </c>
    </row>
    <row r="386" spans="1:5" ht="26.25">
      <c r="A386" s="42" t="s">
        <v>514</v>
      </c>
      <c r="B386" s="38" t="s">
        <v>129</v>
      </c>
      <c r="C386" s="1"/>
      <c r="D386" s="28"/>
      <c r="E386" s="426">
        <f>E387</f>
        <v>321.97</v>
      </c>
    </row>
    <row r="387" spans="1:5" ht="26.25">
      <c r="A387" s="31" t="s">
        <v>582</v>
      </c>
      <c r="B387" s="38" t="s">
        <v>129</v>
      </c>
      <c r="C387" s="1" t="s">
        <v>596</v>
      </c>
      <c r="D387" s="28"/>
      <c r="E387" s="426">
        <f>E388</f>
        <v>321.97</v>
      </c>
    </row>
    <row r="388" spans="1:5" ht="13.5">
      <c r="A388" s="289" t="s">
        <v>437</v>
      </c>
      <c r="B388" s="38" t="s">
        <v>129</v>
      </c>
      <c r="C388" s="1" t="s">
        <v>596</v>
      </c>
      <c r="D388" s="28" t="s">
        <v>438</v>
      </c>
      <c r="E388" s="426">
        <f>'Пр.7 Р.П. ЦС. ВР'!E256</f>
        <v>321.97</v>
      </c>
    </row>
    <row r="389" spans="1:5" ht="26.25" hidden="1">
      <c r="A389" s="42" t="s">
        <v>571</v>
      </c>
      <c r="B389" s="38" t="s">
        <v>568</v>
      </c>
      <c r="C389" s="1"/>
      <c r="D389" s="28"/>
      <c r="E389" s="426">
        <f>E390</f>
        <v>0</v>
      </c>
    </row>
    <row r="390" spans="1:5" ht="27" hidden="1">
      <c r="A390" s="33" t="s">
        <v>382</v>
      </c>
      <c r="B390" s="38" t="s">
        <v>568</v>
      </c>
      <c r="C390" s="1" t="s">
        <v>402</v>
      </c>
      <c r="D390" s="28"/>
      <c r="E390" s="426">
        <f>E391</f>
        <v>0</v>
      </c>
    </row>
    <row r="391" spans="1:5" ht="13.5" hidden="1">
      <c r="A391" s="289" t="s">
        <v>437</v>
      </c>
      <c r="B391" s="38" t="s">
        <v>568</v>
      </c>
      <c r="C391" s="1" t="s">
        <v>402</v>
      </c>
      <c r="D391" s="28" t="s">
        <v>438</v>
      </c>
      <c r="E391" s="426"/>
    </row>
    <row r="392" spans="1:5" ht="26.25" hidden="1">
      <c r="A392" s="39" t="s">
        <v>543</v>
      </c>
      <c r="B392" s="36" t="s">
        <v>535</v>
      </c>
      <c r="C392" s="1"/>
      <c r="D392" s="28"/>
      <c r="E392" s="426">
        <f>E393</f>
        <v>0</v>
      </c>
    </row>
    <row r="393" spans="1:5" ht="27" hidden="1">
      <c r="A393" s="33" t="s">
        <v>382</v>
      </c>
      <c r="B393" s="36" t="s">
        <v>535</v>
      </c>
      <c r="C393" s="1" t="s">
        <v>402</v>
      </c>
      <c r="D393" s="28"/>
      <c r="E393" s="426">
        <f>E394</f>
        <v>0</v>
      </c>
    </row>
    <row r="394" spans="1:5" ht="13.5" hidden="1">
      <c r="A394" s="289" t="s">
        <v>387</v>
      </c>
      <c r="B394" s="36" t="s">
        <v>535</v>
      </c>
      <c r="C394" s="1" t="s">
        <v>402</v>
      </c>
      <c r="D394" s="28" t="s">
        <v>386</v>
      </c>
      <c r="E394" s="426">
        <f>'Пр.7 Р.П. ЦС. ВР'!E67</f>
        <v>0</v>
      </c>
    </row>
    <row r="395" spans="1:5" ht="13.5" hidden="1">
      <c r="A395" s="31" t="s">
        <v>547</v>
      </c>
      <c r="B395" s="1" t="s">
        <v>546</v>
      </c>
      <c r="C395" s="1"/>
      <c r="D395" s="28"/>
      <c r="E395" s="426">
        <f>E396</f>
        <v>0</v>
      </c>
    </row>
    <row r="396" spans="1:5" ht="27" hidden="1">
      <c r="A396" s="33" t="s">
        <v>382</v>
      </c>
      <c r="B396" s="1" t="s">
        <v>546</v>
      </c>
      <c r="C396" s="1" t="s">
        <v>402</v>
      </c>
      <c r="D396" s="28"/>
      <c r="E396" s="426">
        <f>E397</f>
        <v>0</v>
      </c>
    </row>
    <row r="397" spans="1:5" ht="13.5" hidden="1">
      <c r="A397" s="33" t="s">
        <v>368</v>
      </c>
      <c r="B397" s="1" t="s">
        <v>546</v>
      </c>
      <c r="C397" s="1" t="s">
        <v>402</v>
      </c>
      <c r="D397" s="28" t="s">
        <v>367</v>
      </c>
      <c r="E397" s="426">
        <f>'Пр.7 Р.П. ЦС. ВР'!E386</f>
        <v>0</v>
      </c>
    </row>
    <row r="398" spans="1:5" ht="26.25" hidden="1">
      <c r="A398" s="42" t="s">
        <v>608</v>
      </c>
      <c r="B398" s="38" t="s">
        <v>609</v>
      </c>
      <c r="C398" s="1"/>
      <c r="D398" s="28"/>
      <c r="E398" s="426">
        <f>E399</f>
        <v>0</v>
      </c>
    </row>
    <row r="399" spans="1:5" ht="26.25" hidden="1">
      <c r="A399" s="31" t="s">
        <v>582</v>
      </c>
      <c r="B399" s="38" t="s">
        <v>609</v>
      </c>
      <c r="C399" s="1" t="s">
        <v>596</v>
      </c>
      <c r="D399" s="28"/>
      <c r="E399" s="426">
        <f>E400</f>
        <v>0</v>
      </c>
    </row>
    <row r="400" spans="1:5" ht="13.5" hidden="1">
      <c r="A400" s="289" t="s">
        <v>437</v>
      </c>
      <c r="B400" s="38" t="s">
        <v>609</v>
      </c>
      <c r="C400" s="1" t="s">
        <v>596</v>
      </c>
      <c r="D400" s="28" t="s">
        <v>438</v>
      </c>
      <c r="E400" s="426">
        <f>'Пр.7 Р.П. ЦС. ВР'!E263</f>
        <v>0</v>
      </c>
    </row>
    <row r="401" spans="1:5" ht="39" hidden="1">
      <c r="A401" s="295" t="s">
        <v>623</v>
      </c>
      <c r="B401" s="38" t="s">
        <v>113</v>
      </c>
      <c r="C401" s="1"/>
      <c r="D401" s="28"/>
      <c r="E401" s="426">
        <f>E402</f>
        <v>0</v>
      </c>
    </row>
    <row r="402" spans="1:5" ht="15.75" customHeight="1" hidden="1">
      <c r="A402" s="31" t="s">
        <v>583</v>
      </c>
      <c r="B402" s="38" t="s">
        <v>113</v>
      </c>
      <c r="C402" s="1" t="s">
        <v>596</v>
      </c>
      <c r="D402" s="28"/>
      <c r="E402" s="426">
        <f>E403</f>
        <v>0</v>
      </c>
    </row>
    <row r="403" spans="1:5" ht="13.5" hidden="1">
      <c r="A403" s="296" t="s">
        <v>411</v>
      </c>
      <c r="B403" s="38" t="s">
        <v>113</v>
      </c>
      <c r="C403" s="1" t="s">
        <v>596</v>
      </c>
      <c r="D403" s="28" t="s">
        <v>410</v>
      </c>
      <c r="E403" s="426">
        <f>'Пр.7 Р.П. ЦС. ВР'!E411</f>
        <v>0</v>
      </c>
    </row>
    <row r="404" spans="1:5" ht="27">
      <c r="A404" s="33" t="s">
        <v>487</v>
      </c>
      <c r="B404" s="38" t="s">
        <v>96</v>
      </c>
      <c r="C404" s="1"/>
      <c r="D404" s="28"/>
      <c r="E404" s="426">
        <f>E405</f>
        <v>400</v>
      </c>
    </row>
    <row r="405" spans="1:5" ht="13.5">
      <c r="A405" s="33" t="s">
        <v>450</v>
      </c>
      <c r="B405" s="38" t="s">
        <v>96</v>
      </c>
      <c r="C405" s="1" t="s">
        <v>527</v>
      </c>
      <c r="D405" s="28"/>
      <c r="E405" s="426">
        <f>E406</f>
        <v>400</v>
      </c>
    </row>
    <row r="406" spans="1:5" ht="13.5">
      <c r="A406" s="297" t="s">
        <v>423</v>
      </c>
      <c r="B406" s="38" t="s">
        <v>96</v>
      </c>
      <c r="C406" s="1" t="s">
        <v>527</v>
      </c>
      <c r="D406" s="28" t="s">
        <v>414</v>
      </c>
      <c r="E406" s="426">
        <f>'Пр.7 Р.П. ЦС. ВР'!E50</f>
        <v>400</v>
      </c>
    </row>
    <row r="407" spans="1:5" ht="39">
      <c r="A407" s="46" t="s">
        <v>504</v>
      </c>
      <c r="B407" s="36" t="s">
        <v>176</v>
      </c>
      <c r="C407" s="1"/>
      <c r="D407" s="28"/>
      <c r="E407" s="426">
        <f>E408+E411+E412</f>
        <v>375.43</v>
      </c>
    </row>
    <row r="408" spans="1:5" ht="13.5">
      <c r="A408" s="39" t="s">
        <v>584</v>
      </c>
      <c r="B408" s="36" t="s">
        <v>176</v>
      </c>
      <c r="C408" s="1" t="s">
        <v>585</v>
      </c>
      <c r="D408" s="28"/>
      <c r="E408" s="426">
        <f>E409</f>
        <v>367.34447</v>
      </c>
    </row>
    <row r="409" spans="1:5" ht="13.5">
      <c r="A409" s="288" t="s">
        <v>463</v>
      </c>
      <c r="B409" s="36" t="s">
        <v>176</v>
      </c>
      <c r="C409" s="1" t="s">
        <v>585</v>
      </c>
      <c r="D409" s="28" t="s">
        <v>464</v>
      </c>
      <c r="E409" s="426">
        <f>'Пр.7 Р.П. ЦС. ВР'!E97</f>
        <v>367.34447</v>
      </c>
    </row>
    <row r="410" spans="1:5" s="26" customFormat="1" ht="13.5" hidden="1">
      <c r="A410" s="33" t="s">
        <v>452</v>
      </c>
      <c r="B410" s="36" t="s">
        <v>503</v>
      </c>
      <c r="C410" s="1" t="s">
        <v>417</v>
      </c>
      <c r="D410" s="28"/>
      <c r="E410" s="426">
        <f>E411</f>
        <v>0</v>
      </c>
    </row>
    <row r="411" spans="1:5" s="26" customFormat="1" ht="13.5" hidden="1">
      <c r="A411" s="288" t="s">
        <v>463</v>
      </c>
      <c r="B411" s="36" t="s">
        <v>503</v>
      </c>
      <c r="C411" s="1" t="s">
        <v>417</v>
      </c>
      <c r="D411" s="28" t="s">
        <v>464</v>
      </c>
      <c r="E411" s="426">
        <f>'Пр.7 Р.П. ЦС. ВР'!E98</f>
        <v>0</v>
      </c>
    </row>
    <row r="412" spans="1:5" ht="26.25">
      <c r="A412" s="31" t="s">
        <v>582</v>
      </c>
      <c r="B412" s="36" t="s">
        <v>176</v>
      </c>
      <c r="C412" s="1" t="s">
        <v>596</v>
      </c>
      <c r="D412" s="28"/>
      <c r="E412" s="426">
        <f>E413</f>
        <v>8.08553</v>
      </c>
    </row>
    <row r="413" spans="1:5" ht="13.5">
      <c r="A413" s="288" t="s">
        <v>463</v>
      </c>
      <c r="B413" s="36" t="s">
        <v>176</v>
      </c>
      <c r="C413" s="1" t="s">
        <v>596</v>
      </c>
      <c r="D413" s="28" t="s">
        <v>464</v>
      </c>
      <c r="E413" s="426">
        <f>'Пр.7 Р.П. ЦС. ВР'!E99</f>
        <v>8.08553</v>
      </c>
    </row>
    <row r="414" spans="1:5" ht="13.5">
      <c r="A414" s="31" t="s">
        <v>328</v>
      </c>
      <c r="B414" s="43" t="s">
        <v>329</v>
      </c>
      <c r="C414" s="1"/>
      <c r="D414" s="28"/>
      <c r="E414" s="426">
        <f>E415</f>
        <v>1755</v>
      </c>
    </row>
    <row r="415" spans="1:5" ht="27">
      <c r="A415" s="33" t="s">
        <v>382</v>
      </c>
      <c r="B415" s="43" t="s">
        <v>329</v>
      </c>
      <c r="C415" s="1" t="s">
        <v>596</v>
      </c>
      <c r="D415" s="28"/>
      <c r="E415" s="426">
        <f>E416</f>
        <v>1755</v>
      </c>
    </row>
    <row r="416" spans="1:5" ht="13.5">
      <c r="A416" s="33" t="s">
        <v>437</v>
      </c>
      <c r="B416" s="43" t="s">
        <v>329</v>
      </c>
      <c r="C416" s="1" t="s">
        <v>596</v>
      </c>
      <c r="D416" s="28" t="s">
        <v>438</v>
      </c>
      <c r="E416" s="426">
        <f>'Пр.7 Р.П. ЦС. ВР'!E260</f>
        <v>1755</v>
      </c>
    </row>
    <row r="417" spans="1:5" ht="13.5">
      <c r="A417" s="31" t="s">
        <v>328</v>
      </c>
      <c r="B417" s="43" t="s">
        <v>326</v>
      </c>
      <c r="C417" s="1"/>
      <c r="D417" s="28"/>
      <c r="E417" s="426">
        <f>E418</f>
        <v>254.16899999999998</v>
      </c>
    </row>
    <row r="418" spans="1:5" ht="27">
      <c r="A418" s="33" t="s">
        <v>382</v>
      </c>
      <c r="B418" s="43" t="s">
        <v>326</v>
      </c>
      <c r="C418" s="1" t="s">
        <v>596</v>
      </c>
      <c r="D418" s="28"/>
      <c r="E418" s="426">
        <f>E419+E420</f>
        <v>254.16899999999998</v>
      </c>
    </row>
    <row r="419" spans="1:5" ht="13.5">
      <c r="A419" s="33" t="s">
        <v>437</v>
      </c>
      <c r="B419" s="43" t="s">
        <v>326</v>
      </c>
      <c r="C419" s="1" t="s">
        <v>596</v>
      </c>
      <c r="D419" s="28" t="s">
        <v>438</v>
      </c>
      <c r="E419" s="426">
        <f>'Пр.7 Р.П. ЦС. ВР'!E259</f>
        <v>254.16899999999998</v>
      </c>
    </row>
    <row r="420" spans="1:5" ht="13.5" hidden="1">
      <c r="A420" s="33" t="s">
        <v>368</v>
      </c>
      <c r="B420" s="1" t="s">
        <v>567</v>
      </c>
      <c r="C420" s="1" t="s">
        <v>402</v>
      </c>
      <c r="D420" s="28" t="s">
        <v>367</v>
      </c>
      <c r="E420" s="426">
        <f>'Пр.7 Р.П. ЦС. ВР'!E390</f>
        <v>0</v>
      </c>
    </row>
    <row r="421" spans="1:5" ht="39.75" hidden="1">
      <c r="A421" s="34" t="s">
        <v>403</v>
      </c>
      <c r="B421" s="1" t="s">
        <v>563</v>
      </c>
      <c r="C421" s="1"/>
      <c r="D421" s="28"/>
      <c r="E421" s="426">
        <f>E422+E424</f>
        <v>0</v>
      </c>
    </row>
    <row r="422" spans="1:5" ht="15.75" customHeight="1" hidden="1">
      <c r="A422" s="163" t="s">
        <v>586</v>
      </c>
      <c r="B422" s="1" t="s">
        <v>563</v>
      </c>
      <c r="C422" s="1" t="s">
        <v>590</v>
      </c>
      <c r="D422" s="28"/>
      <c r="E422" s="426">
        <f>E423</f>
        <v>0</v>
      </c>
    </row>
    <row r="423" spans="1:5" ht="13.5" hidden="1">
      <c r="A423" s="46" t="s">
        <v>366</v>
      </c>
      <c r="B423" s="1" t="s">
        <v>563</v>
      </c>
      <c r="C423" s="1" t="s">
        <v>590</v>
      </c>
      <c r="D423" s="28" t="s">
        <v>365</v>
      </c>
      <c r="E423" s="426">
        <f>'Пр.7 Р.П. ЦС. ВР'!E313</f>
        <v>0</v>
      </c>
    </row>
    <row r="424" spans="1:5" ht="39.75" hidden="1">
      <c r="A424" s="34" t="s">
        <v>403</v>
      </c>
      <c r="B424" s="1" t="s">
        <v>563</v>
      </c>
      <c r="C424" s="1" t="s">
        <v>593</v>
      </c>
      <c r="D424" s="28"/>
      <c r="E424" s="426">
        <f>E425</f>
        <v>0</v>
      </c>
    </row>
    <row r="425" spans="1:5" ht="13.5" hidden="1">
      <c r="A425" s="46" t="s">
        <v>366</v>
      </c>
      <c r="B425" s="1" t="s">
        <v>563</v>
      </c>
      <c r="C425" s="1" t="s">
        <v>593</v>
      </c>
      <c r="D425" s="28" t="s">
        <v>365</v>
      </c>
      <c r="E425" s="426">
        <f>'Пр.7 Р.П. ЦС. ВР'!E314</f>
        <v>0</v>
      </c>
    </row>
    <row r="426" spans="1:5" ht="13.5" hidden="1">
      <c r="A426" s="46" t="s">
        <v>562</v>
      </c>
      <c r="B426" s="1" t="s">
        <v>561</v>
      </c>
      <c r="C426" s="1"/>
      <c r="D426" s="28"/>
      <c r="E426" s="426">
        <f>E427</f>
        <v>0</v>
      </c>
    </row>
    <row r="427" spans="1:5" ht="27" hidden="1">
      <c r="A427" s="33" t="s">
        <v>382</v>
      </c>
      <c r="B427" s="1" t="s">
        <v>561</v>
      </c>
      <c r="C427" s="1" t="s">
        <v>402</v>
      </c>
      <c r="D427" s="28"/>
      <c r="E427" s="426">
        <f>E428</f>
        <v>0</v>
      </c>
    </row>
    <row r="428" spans="1:5" ht="13.5" hidden="1">
      <c r="A428" s="46" t="s">
        <v>366</v>
      </c>
      <c r="B428" s="1" t="s">
        <v>561</v>
      </c>
      <c r="C428" s="1" t="s">
        <v>402</v>
      </c>
      <c r="D428" s="28" t="s">
        <v>365</v>
      </c>
      <c r="E428" s="426">
        <f>'Пр.7 Р.П. ЦС. ВР'!E316</f>
        <v>0</v>
      </c>
    </row>
    <row r="429" spans="1:5" ht="13.5">
      <c r="A429" s="3" t="s">
        <v>324</v>
      </c>
      <c r="B429" s="43" t="s">
        <v>326</v>
      </c>
      <c r="C429" s="1"/>
      <c r="D429" s="28"/>
      <c r="E429" s="426">
        <f>E430</f>
        <v>245.831</v>
      </c>
    </row>
    <row r="430" spans="1:5" ht="26.25">
      <c r="A430" s="31" t="s">
        <v>582</v>
      </c>
      <c r="B430" s="43" t="s">
        <v>326</v>
      </c>
      <c r="C430" s="1" t="s">
        <v>596</v>
      </c>
      <c r="D430" s="28"/>
      <c r="E430" s="426">
        <f>E431</f>
        <v>245.831</v>
      </c>
    </row>
    <row r="431" spans="1:5" ht="13.5">
      <c r="A431" s="292" t="s">
        <v>371</v>
      </c>
      <c r="B431" s="43" t="s">
        <v>326</v>
      </c>
      <c r="C431" s="1" t="s">
        <v>596</v>
      </c>
      <c r="D431" s="28" t="s">
        <v>370</v>
      </c>
      <c r="E431" s="426">
        <f>'Пр.7 Р.П. ЦС. ВР'!E174</f>
        <v>245.831</v>
      </c>
    </row>
    <row r="432" spans="1:5" ht="13.5">
      <c r="A432" s="156" t="s">
        <v>569</v>
      </c>
      <c r="B432" s="38" t="s">
        <v>317</v>
      </c>
      <c r="C432" s="66"/>
      <c r="D432" s="28"/>
      <c r="E432" s="426">
        <f>E433</f>
        <v>719.71218</v>
      </c>
    </row>
    <row r="433" spans="1:5" ht="13.5">
      <c r="A433" s="156" t="s">
        <v>569</v>
      </c>
      <c r="B433" s="38" t="s">
        <v>317</v>
      </c>
      <c r="C433" s="66" t="s">
        <v>596</v>
      </c>
      <c r="D433" s="28"/>
      <c r="E433" s="426">
        <f>E434</f>
        <v>719.71218</v>
      </c>
    </row>
    <row r="434" spans="1:5" ht="13.5">
      <c r="A434" s="33" t="s">
        <v>406</v>
      </c>
      <c r="B434" s="38" t="s">
        <v>317</v>
      </c>
      <c r="C434" s="66" t="s">
        <v>596</v>
      </c>
      <c r="D434" s="28" t="s">
        <v>405</v>
      </c>
      <c r="E434" s="426">
        <f>'Пр.7 Р.П. ЦС. ВР'!E213</f>
        <v>719.71218</v>
      </c>
    </row>
    <row r="435" spans="1:5" ht="27" hidden="1">
      <c r="A435" s="33" t="s">
        <v>545</v>
      </c>
      <c r="B435" s="36" t="s">
        <v>544</v>
      </c>
      <c r="C435" s="1"/>
      <c r="D435" s="28"/>
      <c r="E435" s="426">
        <f>E436</f>
        <v>0</v>
      </c>
    </row>
    <row r="436" spans="1:5" ht="27" hidden="1">
      <c r="A436" s="33" t="s">
        <v>382</v>
      </c>
      <c r="B436" s="36" t="s">
        <v>544</v>
      </c>
      <c r="C436" s="28" t="s">
        <v>402</v>
      </c>
      <c r="D436" s="28"/>
      <c r="E436" s="426">
        <f>E437</f>
        <v>0</v>
      </c>
    </row>
    <row r="437" spans="1:5" ht="13.5" hidden="1">
      <c r="A437" s="289" t="s">
        <v>387</v>
      </c>
      <c r="B437" s="36" t="s">
        <v>544</v>
      </c>
      <c r="C437" s="28" t="s">
        <v>402</v>
      </c>
      <c r="D437" s="28" t="s">
        <v>386</v>
      </c>
      <c r="E437" s="426">
        <f>'Пр.7 Р.П. ЦС. ВР'!E69</f>
        <v>0</v>
      </c>
    </row>
    <row r="438" spans="1:5" ht="26.25">
      <c r="A438" s="156" t="s">
        <v>570</v>
      </c>
      <c r="B438" s="1" t="s">
        <v>318</v>
      </c>
      <c r="C438" s="1"/>
      <c r="D438" s="28"/>
      <c r="E438" s="426">
        <f>E439</f>
        <v>719.71218</v>
      </c>
    </row>
    <row r="439" spans="1:5" ht="26.25">
      <c r="A439" s="31" t="s">
        <v>582</v>
      </c>
      <c r="B439" s="1" t="s">
        <v>318</v>
      </c>
      <c r="C439" s="1" t="s">
        <v>596</v>
      </c>
      <c r="D439" s="28"/>
      <c r="E439" s="426">
        <f>E440</f>
        <v>719.71218</v>
      </c>
    </row>
    <row r="440" spans="1:5" ht="13.5">
      <c r="A440" s="289" t="s">
        <v>406</v>
      </c>
      <c r="B440" s="1" t="s">
        <v>318</v>
      </c>
      <c r="C440" s="1" t="s">
        <v>596</v>
      </c>
      <c r="D440" s="28" t="s">
        <v>405</v>
      </c>
      <c r="E440" s="426">
        <f>'Пр.7 Р.П. ЦС. ВР'!E211</f>
        <v>719.71218</v>
      </c>
    </row>
    <row r="441" spans="1:5" ht="26.25">
      <c r="A441" s="31" t="s">
        <v>320</v>
      </c>
      <c r="B441" s="1" t="s">
        <v>321</v>
      </c>
      <c r="C441" s="1"/>
      <c r="D441" s="28"/>
      <c r="E441" s="426">
        <f>E442</f>
        <v>2807.11</v>
      </c>
    </row>
    <row r="442" spans="1:5" ht="14.25" customHeight="1">
      <c r="A442" s="3" t="s">
        <v>592</v>
      </c>
      <c r="B442" s="1" t="s">
        <v>321</v>
      </c>
      <c r="C442" s="1" t="s">
        <v>593</v>
      </c>
      <c r="D442" s="28"/>
      <c r="E442" s="426">
        <f>E443</f>
        <v>2807.11</v>
      </c>
    </row>
    <row r="443" spans="1:5" ht="13.5">
      <c r="A443" s="46" t="s">
        <v>366</v>
      </c>
      <c r="B443" s="1" t="s">
        <v>321</v>
      </c>
      <c r="C443" s="1" t="s">
        <v>593</v>
      </c>
      <c r="D443" s="28" t="s">
        <v>365</v>
      </c>
      <c r="E443" s="426">
        <f>'Пр.7 Р.П. ЦС. ВР'!E319</f>
        <v>2807.11</v>
      </c>
    </row>
    <row r="444" spans="1:5" ht="13.5" hidden="1">
      <c r="A444" s="33" t="s">
        <v>542</v>
      </c>
      <c r="B444" s="43" t="s">
        <v>541</v>
      </c>
      <c r="C444" s="1"/>
      <c r="D444" s="28"/>
      <c r="E444" s="426">
        <f>E445</f>
        <v>0</v>
      </c>
    </row>
    <row r="445" spans="1:5" ht="15" customHeight="1" hidden="1">
      <c r="A445" s="31" t="s">
        <v>583</v>
      </c>
      <c r="B445" s="43" t="s">
        <v>541</v>
      </c>
      <c r="C445" s="1" t="s">
        <v>596</v>
      </c>
      <c r="D445" s="28"/>
      <c r="E445" s="426">
        <f>E446</f>
        <v>0</v>
      </c>
    </row>
    <row r="446" spans="1:5" ht="13.5" hidden="1">
      <c r="A446" s="52" t="s">
        <v>435</v>
      </c>
      <c r="B446" s="43" t="s">
        <v>541</v>
      </c>
      <c r="C446" s="44">
        <v>240</v>
      </c>
      <c r="D446" s="28" t="s">
        <v>436</v>
      </c>
      <c r="E446" s="426">
        <f>'Пр.7 Р.П. ЦС. ВР'!E151</f>
        <v>0</v>
      </c>
    </row>
    <row r="447" spans="1:5" ht="13.5" hidden="1">
      <c r="A447" s="33" t="s">
        <v>75</v>
      </c>
      <c r="B447" s="1" t="s">
        <v>72</v>
      </c>
      <c r="C447" s="44"/>
      <c r="D447" s="28"/>
      <c r="E447" s="426">
        <f>E448</f>
        <v>0</v>
      </c>
    </row>
    <row r="448" spans="1:5" ht="15.75" customHeight="1" hidden="1">
      <c r="A448" s="31" t="s">
        <v>583</v>
      </c>
      <c r="B448" s="1" t="s">
        <v>72</v>
      </c>
      <c r="C448" s="44">
        <v>240</v>
      </c>
      <c r="D448" s="28"/>
      <c r="E448" s="426">
        <f>E449</f>
        <v>0</v>
      </c>
    </row>
    <row r="449" spans="1:5" ht="13.5" hidden="1">
      <c r="A449" s="33" t="s">
        <v>406</v>
      </c>
      <c r="B449" s="1" t="s">
        <v>72</v>
      </c>
      <c r="C449" s="44">
        <v>240</v>
      </c>
      <c r="D449" s="28" t="s">
        <v>405</v>
      </c>
      <c r="E449" s="426">
        <f>'Пр.7 Р.П. ЦС. ВР'!E215</f>
        <v>0</v>
      </c>
    </row>
    <row r="450" spans="1:5" ht="13.5">
      <c r="A450" s="451" t="s">
        <v>364</v>
      </c>
      <c r="B450" s="452"/>
      <c r="C450" s="452"/>
      <c r="D450" s="453"/>
      <c r="E450" s="428">
        <f>E12+E60+E90+E119+E193+E221+E260+E268+E306+E330+E274+E280+E291+E300</f>
        <v>253017.08576</v>
      </c>
    </row>
    <row r="451" ht="13.5" hidden="1">
      <c r="E451" s="429">
        <f>'Пр.7 Р.П. ЦС. ВР'!E412-'Пр.6 по прогр..'!E450</f>
        <v>0</v>
      </c>
    </row>
    <row r="452" ht="13.5">
      <c r="E452" s="429"/>
    </row>
    <row r="455" ht="13.5">
      <c r="E455" s="429"/>
    </row>
    <row r="461" spans="1:5" s="154" customFormat="1" ht="13.5">
      <c r="A461" s="113"/>
      <c r="B461" s="151"/>
      <c r="C461" s="152"/>
      <c r="D461" s="153"/>
      <c r="E461" s="430"/>
    </row>
  </sheetData>
  <sheetProtection/>
  <mergeCells count="4">
    <mergeCell ref="A8:E8"/>
    <mergeCell ref="A450:D450"/>
    <mergeCell ref="B3:E3"/>
    <mergeCell ref="D4:E4"/>
  </mergeCells>
  <printOptions/>
  <pageMargins left="0.5118110236220472" right="0" top="0" bottom="0" header="0" footer="0"/>
  <pageSetup fitToHeight="50"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FF0000"/>
  </sheetPr>
  <dimension ref="A1:S422"/>
  <sheetViews>
    <sheetView view="pageBreakPreview" zoomScale="84" zoomScaleNormal="85" zoomScaleSheetLayoutView="84" zoomScalePageLayoutView="75" workbookViewId="0" topLeftCell="A1">
      <selection activeCell="E5" sqref="E5"/>
    </sheetView>
  </sheetViews>
  <sheetFormatPr defaultColWidth="9.140625" defaultRowHeight="15"/>
  <cols>
    <col min="1" max="1" width="67.140625" style="58" customWidth="1"/>
    <col min="2" max="2" width="7.421875" style="19" customWidth="1"/>
    <col min="3" max="3" width="13.421875" style="19" customWidth="1"/>
    <col min="4" max="4" width="5.00390625" style="19" customWidth="1"/>
    <col min="5" max="5" width="15.421875" style="370" customWidth="1"/>
    <col min="6" max="6" width="4.2812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28125" style="18" hidden="1" customWidth="1"/>
    <col min="19" max="19" width="11.140625" style="18" bestFit="1" customWidth="1"/>
    <col min="20" max="16384" width="8.8515625" style="18" customWidth="1"/>
  </cols>
  <sheetData>
    <row r="1" ht="12.75">
      <c r="E1" s="367" t="s">
        <v>398</v>
      </c>
    </row>
    <row r="2" ht="12.75">
      <c r="E2" s="367" t="s">
        <v>397</v>
      </c>
    </row>
    <row r="3" ht="12.75">
      <c r="E3" s="368" t="s">
        <v>460</v>
      </c>
    </row>
    <row r="4" ht="12.75">
      <c r="E4" s="368" t="s">
        <v>360</v>
      </c>
    </row>
    <row r="5" ht="12.75">
      <c r="E5" s="367" t="s">
        <v>520</v>
      </c>
    </row>
    <row r="6" ht="12.75">
      <c r="E6" s="369"/>
    </row>
    <row r="7" spans="1:7" s="111" customFormat="1" ht="47.25" customHeight="1">
      <c r="A7" s="456" t="s">
        <v>201</v>
      </c>
      <c r="B7" s="456"/>
      <c r="C7" s="456"/>
      <c r="D7" s="456"/>
      <c r="E7" s="456"/>
      <c r="G7" s="132"/>
    </row>
    <row r="8" ht="9" customHeight="1"/>
    <row r="9" spans="1:7" s="22" customFormat="1" ht="38.25">
      <c r="A9" s="20" t="s">
        <v>396</v>
      </c>
      <c r="B9" s="20" t="s">
        <v>393</v>
      </c>
      <c r="C9" s="21" t="s">
        <v>395</v>
      </c>
      <c r="D9" s="21" t="s">
        <v>394</v>
      </c>
      <c r="E9" s="371" t="s">
        <v>392</v>
      </c>
      <c r="G9" s="133"/>
    </row>
    <row r="10" spans="1:7" s="19" customFormat="1" ht="12.75">
      <c r="A10" s="23"/>
      <c r="B10" s="20"/>
      <c r="C10" s="21"/>
      <c r="D10" s="21"/>
      <c r="E10" s="371"/>
      <c r="G10" s="134"/>
    </row>
    <row r="11" spans="1:7" s="101" customFormat="1" ht="15">
      <c r="A11" s="88" t="s">
        <v>420</v>
      </c>
      <c r="B11" s="90" t="s">
        <v>419</v>
      </c>
      <c r="C11" s="89"/>
      <c r="D11" s="89"/>
      <c r="E11" s="372">
        <f>E12+E19+E34+E45+E51+E39</f>
        <v>23004.37636</v>
      </c>
      <c r="G11" s="135"/>
    </row>
    <row r="12" spans="1:7" s="101" customFormat="1" ht="42.75">
      <c r="A12" s="94" t="s">
        <v>389</v>
      </c>
      <c r="B12" s="93" t="s">
        <v>388</v>
      </c>
      <c r="C12" s="109"/>
      <c r="D12" s="109"/>
      <c r="E12" s="373">
        <f>E13</f>
        <v>50</v>
      </c>
      <c r="G12" s="135"/>
    </row>
    <row r="13" spans="1:7" s="29" customFormat="1" ht="19.5" customHeight="1">
      <c r="A13" s="23" t="s">
        <v>486</v>
      </c>
      <c r="B13" s="41" t="s">
        <v>388</v>
      </c>
      <c r="C13" s="40" t="s">
        <v>84</v>
      </c>
      <c r="D13" s="40"/>
      <c r="E13" s="374">
        <f>E14</f>
        <v>50</v>
      </c>
      <c r="G13" s="136"/>
    </row>
    <row r="14" spans="1:7" s="29" customFormat="1" ht="25.5">
      <c r="A14" s="25" t="s">
        <v>390</v>
      </c>
      <c r="B14" s="41" t="s">
        <v>388</v>
      </c>
      <c r="C14" s="21" t="s">
        <v>85</v>
      </c>
      <c r="D14" s="21"/>
      <c r="E14" s="371">
        <f>E16</f>
        <v>50</v>
      </c>
      <c r="G14" s="136"/>
    </row>
    <row r="15" spans="1:7" s="29" customFormat="1" ht="25.5">
      <c r="A15" s="25" t="s">
        <v>415</v>
      </c>
      <c r="B15" s="37" t="s">
        <v>388</v>
      </c>
      <c r="C15" s="36" t="s">
        <v>90</v>
      </c>
      <c r="D15" s="21"/>
      <c r="E15" s="371">
        <f>E16</f>
        <v>50</v>
      </c>
      <c r="G15" s="136"/>
    </row>
    <row r="16" spans="1:5" ht="38.25">
      <c r="A16" s="39" t="s">
        <v>374</v>
      </c>
      <c r="B16" s="37" t="s">
        <v>388</v>
      </c>
      <c r="C16" s="36" t="s">
        <v>86</v>
      </c>
      <c r="D16" s="36"/>
      <c r="E16" s="375">
        <f>E17+E18</f>
        <v>50</v>
      </c>
    </row>
    <row r="17" spans="1:5" ht="28.5" customHeight="1">
      <c r="A17" s="31" t="s">
        <v>583</v>
      </c>
      <c r="B17" s="37" t="s">
        <v>388</v>
      </c>
      <c r="C17" s="36" t="s">
        <v>86</v>
      </c>
      <c r="D17" s="36">
        <v>240</v>
      </c>
      <c r="E17" s="375">
        <f>50-2+1</f>
        <v>49</v>
      </c>
    </row>
    <row r="18" spans="1:5" ht="15.75" customHeight="1">
      <c r="A18" s="163" t="s">
        <v>587</v>
      </c>
      <c r="B18" s="37" t="s">
        <v>388</v>
      </c>
      <c r="C18" s="36" t="s">
        <v>86</v>
      </c>
      <c r="D18" s="36">
        <v>850</v>
      </c>
      <c r="E18" s="375">
        <f>2-1</f>
        <v>1</v>
      </c>
    </row>
    <row r="19" spans="1:7" s="110" customFormat="1" ht="57">
      <c r="A19" s="88" t="s">
        <v>381</v>
      </c>
      <c r="B19" s="90" t="s">
        <v>380</v>
      </c>
      <c r="C19" s="89"/>
      <c r="D19" s="89"/>
      <c r="E19" s="372">
        <f>E20</f>
        <v>11019.564569999999</v>
      </c>
      <c r="G19" s="137"/>
    </row>
    <row r="20" spans="1:5" ht="25.5">
      <c r="A20" s="23" t="s">
        <v>486</v>
      </c>
      <c r="B20" s="20" t="s">
        <v>380</v>
      </c>
      <c r="C20" s="40" t="s">
        <v>84</v>
      </c>
      <c r="D20" s="40"/>
      <c r="E20" s="374">
        <f>E21+E25</f>
        <v>11019.564569999999</v>
      </c>
    </row>
    <row r="21" spans="1:5" ht="32.25" customHeight="1">
      <c r="A21" s="25" t="s">
        <v>391</v>
      </c>
      <c r="B21" s="20" t="s">
        <v>380</v>
      </c>
      <c r="C21" s="21" t="s">
        <v>88</v>
      </c>
      <c r="D21" s="21"/>
      <c r="E21" s="371">
        <f>E23</f>
        <v>1476.39102</v>
      </c>
    </row>
    <row r="22" spans="1:5" ht="25.5">
      <c r="A22" s="25" t="s">
        <v>415</v>
      </c>
      <c r="B22" s="20" t="s">
        <v>380</v>
      </c>
      <c r="C22" s="21" t="s">
        <v>87</v>
      </c>
      <c r="D22" s="21"/>
      <c r="E22" s="371">
        <f>E23</f>
        <v>1476.39102</v>
      </c>
    </row>
    <row r="23" spans="1:5" ht="39" customHeight="1">
      <c r="A23" s="33" t="s">
        <v>372</v>
      </c>
      <c r="B23" s="28" t="s">
        <v>380</v>
      </c>
      <c r="C23" s="36" t="s">
        <v>89</v>
      </c>
      <c r="D23" s="36"/>
      <c r="E23" s="375">
        <f>E24</f>
        <v>1476.39102</v>
      </c>
    </row>
    <row r="24" spans="1:5" ht="25.5">
      <c r="A24" s="39" t="s">
        <v>584</v>
      </c>
      <c r="B24" s="28" t="s">
        <v>380</v>
      </c>
      <c r="C24" s="36" t="s">
        <v>89</v>
      </c>
      <c r="D24" s="36">
        <v>120</v>
      </c>
      <c r="E24" s="375">
        <f>1182+354+50-109.60898</f>
        <v>1476.39102</v>
      </c>
    </row>
    <row r="25" spans="1:5" ht="25.5">
      <c r="A25" s="25" t="s">
        <v>390</v>
      </c>
      <c r="B25" s="20" t="s">
        <v>380</v>
      </c>
      <c r="C25" s="21" t="s">
        <v>85</v>
      </c>
      <c r="D25" s="21"/>
      <c r="E25" s="371">
        <f>E27+E29</f>
        <v>9543.17355</v>
      </c>
    </row>
    <row r="26" spans="1:5" ht="25.5">
      <c r="A26" s="25" t="s">
        <v>415</v>
      </c>
      <c r="B26" s="20" t="s">
        <v>380</v>
      </c>
      <c r="C26" s="21" t="s">
        <v>90</v>
      </c>
      <c r="D26" s="21"/>
      <c r="E26" s="371">
        <f>E27</f>
        <v>7178.20161</v>
      </c>
    </row>
    <row r="27" spans="1:5" ht="38.25">
      <c r="A27" s="33" t="s">
        <v>373</v>
      </c>
      <c r="B27" s="28" t="s">
        <v>380</v>
      </c>
      <c r="C27" s="36" t="s">
        <v>91</v>
      </c>
      <c r="D27" s="36"/>
      <c r="E27" s="375">
        <f>E28</f>
        <v>7178.20161</v>
      </c>
    </row>
    <row r="28" spans="1:15" ht="25.5">
      <c r="A28" s="39" t="s">
        <v>584</v>
      </c>
      <c r="B28" s="28" t="s">
        <v>380</v>
      </c>
      <c r="C28" s="36" t="s">
        <v>91</v>
      </c>
      <c r="D28" s="36">
        <v>120</v>
      </c>
      <c r="E28" s="375">
        <f>7221.226+325-368.02439</f>
        <v>7178.20161</v>
      </c>
      <c r="O28" s="112"/>
    </row>
    <row r="29" spans="1:15" ht="26.25" customHeight="1">
      <c r="A29" s="39" t="s">
        <v>374</v>
      </c>
      <c r="B29" s="28" t="s">
        <v>380</v>
      </c>
      <c r="C29" s="36" t="s">
        <v>86</v>
      </c>
      <c r="D29" s="36"/>
      <c r="E29" s="375">
        <f>E30+E32+E33+E31</f>
        <v>2364.97194</v>
      </c>
      <c r="O29" s="157"/>
    </row>
    <row r="30" spans="1:5" ht="13.5" hidden="1">
      <c r="A30" s="39" t="s">
        <v>584</v>
      </c>
      <c r="B30" s="28" t="s">
        <v>380</v>
      </c>
      <c r="C30" s="36" t="s">
        <v>384</v>
      </c>
      <c r="D30" s="36">
        <v>120</v>
      </c>
      <c r="E30" s="375"/>
    </row>
    <row r="31" spans="1:6" ht="27" hidden="1">
      <c r="A31" s="34" t="s">
        <v>383</v>
      </c>
      <c r="B31" s="28" t="s">
        <v>380</v>
      </c>
      <c r="C31" s="36" t="s">
        <v>384</v>
      </c>
      <c r="D31" s="36">
        <v>242</v>
      </c>
      <c r="E31" s="375">
        <v>0</v>
      </c>
      <c r="F31" s="112"/>
    </row>
    <row r="32" spans="1:15" ht="30" customHeight="1">
      <c r="A32" s="31" t="s">
        <v>583</v>
      </c>
      <c r="B32" s="28" t="s">
        <v>380</v>
      </c>
      <c r="C32" s="36" t="s">
        <v>86</v>
      </c>
      <c r="D32" s="36">
        <v>240</v>
      </c>
      <c r="E32" s="375">
        <f>0.393*8664-50-20-13.07-10.27-500-464.11877</f>
        <v>2347.49323</v>
      </c>
      <c r="O32" s="158"/>
    </row>
    <row r="33" spans="1:5" ht="15.75" customHeight="1">
      <c r="A33" s="163" t="s">
        <v>587</v>
      </c>
      <c r="B33" s="28" t="s">
        <v>380</v>
      </c>
      <c r="C33" s="36" t="s">
        <v>86</v>
      </c>
      <c r="D33" s="36">
        <v>850</v>
      </c>
      <c r="E33" s="375">
        <f>20+10-12.52129</f>
        <v>17.47871</v>
      </c>
    </row>
    <row r="34" spans="1:15" s="105" customFormat="1" ht="18.75" customHeight="1" hidden="1">
      <c r="A34" s="94" t="s">
        <v>470</v>
      </c>
      <c r="B34" s="91" t="s">
        <v>465</v>
      </c>
      <c r="C34" s="106"/>
      <c r="D34" s="106"/>
      <c r="E34" s="372">
        <f>E35</f>
        <v>0</v>
      </c>
      <c r="G34" s="139"/>
      <c r="O34" s="159"/>
    </row>
    <row r="35" spans="1:15" s="63" customFormat="1" ht="13.5" hidden="1">
      <c r="A35" s="23" t="s">
        <v>448</v>
      </c>
      <c r="B35" s="65" t="s">
        <v>465</v>
      </c>
      <c r="C35" s="40" t="s">
        <v>361</v>
      </c>
      <c r="D35" s="40"/>
      <c r="E35" s="374">
        <f>E36</f>
        <v>0</v>
      </c>
      <c r="G35" s="140"/>
      <c r="O35" s="29"/>
    </row>
    <row r="36" spans="1:15" s="63" customFormat="1" ht="13.5" hidden="1">
      <c r="A36" s="23" t="s">
        <v>486</v>
      </c>
      <c r="B36" s="65" t="s">
        <v>465</v>
      </c>
      <c r="C36" s="21" t="s">
        <v>471</v>
      </c>
      <c r="D36" s="21"/>
      <c r="E36" s="371">
        <f>E37</f>
        <v>0</v>
      </c>
      <c r="G36" s="140"/>
      <c r="O36" s="29"/>
    </row>
    <row r="37" spans="1:7" s="29" customFormat="1" ht="26.25" hidden="1">
      <c r="A37" s="39" t="s">
        <v>374</v>
      </c>
      <c r="B37" s="66" t="s">
        <v>465</v>
      </c>
      <c r="C37" s="36" t="s">
        <v>485</v>
      </c>
      <c r="D37" s="36"/>
      <c r="E37" s="375">
        <f>E38</f>
        <v>0</v>
      </c>
      <c r="G37" s="136"/>
    </row>
    <row r="38" spans="1:7" s="29" customFormat="1" ht="26.25" hidden="1">
      <c r="A38" s="39" t="s">
        <v>382</v>
      </c>
      <c r="B38" s="66" t="s">
        <v>465</v>
      </c>
      <c r="C38" s="36" t="s">
        <v>485</v>
      </c>
      <c r="D38" s="36">
        <v>244</v>
      </c>
      <c r="E38" s="375"/>
      <c r="G38" s="136"/>
    </row>
    <row r="39" spans="1:15" s="105" customFormat="1" ht="30.75" customHeight="1">
      <c r="A39" s="166" t="s">
        <v>602</v>
      </c>
      <c r="B39" s="90" t="s">
        <v>601</v>
      </c>
      <c r="C39" s="95"/>
      <c r="D39" s="98"/>
      <c r="E39" s="376">
        <f>E40</f>
        <v>50.5</v>
      </c>
      <c r="G39" s="139"/>
      <c r="O39" s="159"/>
    </row>
    <row r="40" spans="1:15" s="26" customFormat="1" ht="25.5">
      <c r="A40" s="23" t="s">
        <v>448</v>
      </c>
      <c r="B40" s="20" t="s">
        <v>601</v>
      </c>
      <c r="C40" s="60" t="s">
        <v>84</v>
      </c>
      <c r="D40" s="60"/>
      <c r="E40" s="371">
        <f>E41</f>
        <v>50.5</v>
      </c>
      <c r="G40" s="138"/>
      <c r="O40" s="62"/>
    </row>
    <row r="41" spans="1:15" s="26" customFormat="1" ht="25.5">
      <c r="A41" s="25" t="s">
        <v>415</v>
      </c>
      <c r="B41" s="20" t="s">
        <v>601</v>
      </c>
      <c r="C41" s="61" t="s">
        <v>85</v>
      </c>
      <c r="D41" s="61"/>
      <c r="E41" s="371">
        <f>E43</f>
        <v>50.5</v>
      </c>
      <c r="G41" s="138"/>
      <c r="O41" s="62"/>
    </row>
    <row r="42" spans="1:15" s="26" customFormat="1" ht="25.5">
      <c r="A42" s="25" t="s">
        <v>415</v>
      </c>
      <c r="B42" s="20" t="s">
        <v>601</v>
      </c>
      <c r="C42" s="61" t="s">
        <v>95</v>
      </c>
      <c r="D42" s="61"/>
      <c r="E42" s="371">
        <f>E43</f>
        <v>50.5</v>
      </c>
      <c r="G42" s="138"/>
      <c r="O42" s="62"/>
    </row>
    <row r="43" spans="1:7" s="29" customFormat="1" ht="25.5">
      <c r="A43" s="33" t="s">
        <v>603</v>
      </c>
      <c r="B43" s="28" t="s">
        <v>601</v>
      </c>
      <c r="C43" s="36" t="s">
        <v>95</v>
      </c>
      <c r="D43" s="36"/>
      <c r="E43" s="375">
        <f>E44</f>
        <v>50.5</v>
      </c>
      <c r="G43" s="136"/>
    </row>
    <row r="44" spans="1:7" s="29" customFormat="1" ht="15" customHeight="1">
      <c r="A44" s="163" t="s">
        <v>604</v>
      </c>
      <c r="B44" s="28" t="s">
        <v>601</v>
      </c>
      <c r="C44" s="36" t="s">
        <v>95</v>
      </c>
      <c r="D44" s="36">
        <v>540</v>
      </c>
      <c r="E44" s="375">
        <v>50.5</v>
      </c>
      <c r="G44" s="136"/>
    </row>
    <row r="45" spans="1:15" s="105" customFormat="1" ht="15">
      <c r="A45" s="107" t="s">
        <v>455</v>
      </c>
      <c r="B45" s="90" t="s">
        <v>414</v>
      </c>
      <c r="C45" s="95"/>
      <c r="D45" s="98"/>
      <c r="E45" s="376">
        <f>E46</f>
        <v>400</v>
      </c>
      <c r="G45" s="139"/>
      <c r="O45" s="159"/>
    </row>
    <row r="46" spans="1:15" s="26" customFormat="1" ht="25.5">
      <c r="A46" s="23" t="s">
        <v>448</v>
      </c>
      <c r="B46" s="20" t="s">
        <v>414</v>
      </c>
      <c r="C46" s="60" t="s">
        <v>94</v>
      </c>
      <c r="D46" s="60"/>
      <c r="E46" s="371">
        <f>E47</f>
        <v>400</v>
      </c>
      <c r="G46" s="138"/>
      <c r="O46" s="62"/>
    </row>
    <row r="47" spans="1:15" s="26" customFormat="1" ht="25.5">
      <c r="A47" s="25" t="s">
        <v>415</v>
      </c>
      <c r="B47" s="20" t="s">
        <v>414</v>
      </c>
      <c r="C47" s="61" t="s">
        <v>93</v>
      </c>
      <c r="D47" s="61"/>
      <c r="E47" s="371">
        <f>E49</f>
        <v>400</v>
      </c>
      <c r="G47" s="138"/>
      <c r="O47" s="62"/>
    </row>
    <row r="48" spans="1:15" s="26" customFormat="1" ht="25.5">
      <c r="A48" s="25" t="s">
        <v>415</v>
      </c>
      <c r="B48" s="20" t="s">
        <v>414</v>
      </c>
      <c r="C48" s="21" t="s">
        <v>92</v>
      </c>
      <c r="D48" s="61"/>
      <c r="E48" s="371">
        <f>E49</f>
        <v>400</v>
      </c>
      <c r="G48" s="138"/>
      <c r="O48" s="62"/>
    </row>
    <row r="49" spans="1:7" s="29" customFormat="1" ht="38.25">
      <c r="A49" s="33" t="s">
        <v>487</v>
      </c>
      <c r="B49" s="28" t="s">
        <v>414</v>
      </c>
      <c r="C49" s="36" t="s">
        <v>96</v>
      </c>
      <c r="D49" s="36"/>
      <c r="E49" s="375">
        <f>E50</f>
        <v>400</v>
      </c>
      <c r="G49" s="136"/>
    </row>
    <row r="50" spans="1:7" s="29" customFormat="1" ht="25.5">
      <c r="A50" s="33" t="s">
        <v>450</v>
      </c>
      <c r="B50" s="28" t="s">
        <v>414</v>
      </c>
      <c r="C50" s="36" t="s">
        <v>96</v>
      </c>
      <c r="D50" s="36">
        <v>870</v>
      </c>
      <c r="E50" s="375">
        <v>400</v>
      </c>
      <c r="G50" s="136"/>
    </row>
    <row r="51" spans="1:7" s="110" customFormat="1" ht="15">
      <c r="A51" s="88" t="s">
        <v>387</v>
      </c>
      <c r="B51" s="90" t="s">
        <v>386</v>
      </c>
      <c r="C51" s="89"/>
      <c r="D51" s="89"/>
      <c r="E51" s="372">
        <f>E52+E70+E86+E79</f>
        <v>11484.31179</v>
      </c>
      <c r="G51" s="137"/>
    </row>
    <row r="52" spans="1:15" s="59" customFormat="1" ht="25.5">
      <c r="A52" s="23" t="s">
        <v>448</v>
      </c>
      <c r="B52" s="65" t="s">
        <v>386</v>
      </c>
      <c r="C52" s="40" t="s">
        <v>94</v>
      </c>
      <c r="D52" s="40"/>
      <c r="E52" s="374">
        <f>E53</f>
        <v>9129.70679</v>
      </c>
      <c r="G52" s="141"/>
      <c r="O52" s="18"/>
    </row>
    <row r="53" spans="1:15" s="59" customFormat="1" ht="25.5">
      <c r="A53" s="25" t="s">
        <v>415</v>
      </c>
      <c r="B53" s="65" t="s">
        <v>386</v>
      </c>
      <c r="C53" s="21" t="s">
        <v>93</v>
      </c>
      <c r="D53" s="21"/>
      <c r="E53" s="371">
        <f>E55+E60+E62+E64+E66+E68</f>
        <v>9129.70679</v>
      </c>
      <c r="G53" s="141"/>
      <c r="O53" s="18"/>
    </row>
    <row r="54" spans="1:15" s="59" customFormat="1" ht="25.5">
      <c r="A54" s="25" t="s">
        <v>415</v>
      </c>
      <c r="B54" s="65" t="s">
        <v>386</v>
      </c>
      <c r="C54" s="21" t="s">
        <v>92</v>
      </c>
      <c r="D54" s="21"/>
      <c r="E54" s="371">
        <f>E55+E60+E62+E64</f>
        <v>9129.70679</v>
      </c>
      <c r="G54" s="141"/>
      <c r="O54" s="18"/>
    </row>
    <row r="55" spans="1:7" s="19" customFormat="1" ht="38.25">
      <c r="A55" s="46" t="s">
        <v>451</v>
      </c>
      <c r="B55" s="37" t="s">
        <v>386</v>
      </c>
      <c r="C55" s="36" t="s">
        <v>97</v>
      </c>
      <c r="D55" s="36"/>
      <c r="E55" s="375">
        <f>E56+E58+E59+E57</f>
        <v>7316.6497899999995</v>
      </c>
      <c r="G55" s="134"/>
    </row>
    <row r="56" spans="1:7" s="64" customFormat="1" ht="18" customHeight="1">
      <c r="A56" s="163" t="s">
        <v>586</v>
      </c>
      <c r="B56" s="37" t="s">
        <v>386</v>
      </c>
      <c r="C56" s="36" t="s">
        <v>97</v>
      </c>
      <c r="D56" s="36">
        <v>110</v>
      </c>
      <c r="E56" s="375">
        <f>5840+1763.68-1376.85+6+4.9-91.30254</f>
        <v>6146.42746</v>
      </c>
      <c r="G56" s="142"/>
    </row>
    <row r="57" spans="1:15" s="26" customFormat="1" ht="22.5" customHeight="1" hidden="1">
      <c r="A57" s="33" t="s">
        <v>452</v>
      </c>
      <c r="B57" s="37" t="s">
        <v>386</v>
      </c>
      <c r="C57" s="36" t="s">
        <v>413</v>
      </c>
      <c r="D57" s="36">
        <v>112</v>
      </c>
      <c r="E57" s="375"/>
      <c r="G57" s="138"/>
      <c r="O57" s="62"/>
    </row>
    <row r="58" spans="1:7" s="29" customFormat="1" ht="26.25" customHeight="1">
      <c r="A58" s="31" t="s">
        <v>583</v>
      </c>
      <c r="B58" s="37" t="s">
        <v>386</v>
      </c>
      <c r="C58" s="36" t="s">
        <v>97</v>
      </c>
      <c r="D58" s="36">
        <v>240</v>
      </c>
      <c r="E58" s="375">
        <f>54.47+10.9+90+809.04+200+465.2-459.66-6+400.3-4.9-399.43074</f>
        <v>1159.9192599999997</v>
      </c>
      <c r="G58" s="136"/>
    </row>
    <row r="59" spans="1:7" s="29" customFormat="1" ht="15" customHeight="1">
      <c r="A59" s="163" t="s">
        <v>587</v>
      </c>
      <c r="B59" s="37" t="s">
        <v>386</v>
      </c>
      <c r="C59" s="36" t="s">
        <v>97</v>
      </c>
      <c r="D59" s="36">
        <v>850</v>
      </c>
      <c r="E59" s="375">
        <f>10+10-9.69693</f>
        <v>10.30307</v>
      </c>
      <c r="G59" s="136"/>
    </row>
    <row r="60" spans="1:5" ht="38.25">
      <c r="A60" s="33" t="s">
        <v>453</v>
      </c>
      <c r="B60" s="28" t="s">
        <v>386</v>
      </c>
      <c r="C60" s="36" t="s">
        <v>98</v>
      </c>
      <c r="D60" s="36"/>
      <c r="E60" s="375">
        <f>E61</f>
        <v>141.657</v>
      </c>
    </row>
    <row r="61" spans="1:5" ht="29.25" customHeight="1">
      <c r="A61" s="31" t="s">
        <v>583</v>
      </c>
      <c r="B61" s="28" t="s">
        <v>386</v>
      </c>
      <c r="C61" s="36" t="s">
        <v>98</v>
      </c>
      <c r="D61" s="36">
        <v>240</v>
      </c>
      <c r="E61" s="375">
        <v>141.657</v>
      </c>
    </row>
    <row r="62" spans="1:7" s="19" customFormat="1" ht="25.5">
      <c r="A62" s="33" t="s">
        <v>454</v>
      </c>
      <c r="B62" s="28" t="s">
        <v>386</v>
      </c>
      <c r="C62" s="36" t="s">
        <v>99</v>
      </c>
      <c r="D62" s="36"/>
      <c r="E62" s="375">
        <f>E63</f>
        <v>1656.1999999999998</v>
      </c>
      <c r="G62" s="134"/>
    </row>
    <row r="63" spans="1:7" s="19" customFormat="1" ht="26.25" customHeight="1">
      <c r="A63" s="31" t="s">
        <v>583</v>
      </c>
      <c r="B63" s="28" t="s">
        <v>386</v>
      </c>
      <c r="C63" s="36" t="s">
        <v>99</v>
      </c>
      <c r="D63" s="36">
        <v>240</v>
      </c>
      <c r="E63" s="375">
        <f>800+350+1067.2-561</f>
        <v>1656.1999999999998</v>
      </c>
      <c r="G63" s="134"/>
    </row>
    <row r="64" spans="1:5" ht="38.25">
      <c r="A64" s="33" t="s">
        <v>449</v>
      </c>
      <c r="B64" s="66" t="s">
        <v>386</v>
      </c>
      <c r="C64" s="36" t="s">
        <v>100</v>
      </c>
      <c r="D64" s="36"/>
      <c r="E64" s="375">
        <f>E65</f>
        <v>15.2</v>
      </c>
    </row>
    <row r="65" spans="1:5" ht="15.75" customHeight="1">
      <c r="A65" s="163" t="s">
        <v>587</v>
      </c>
      <c r="B65" s="66" t="s">
        <v>386</v>
      </c>
      <c r="C65" s="36" t="s">
        <v>100</v>
      </c>
      <c r="D65" s="36">
        <v>850</v>
      </c>
      <c r="E65" s="375">
        <v>15.2</v>
      </c>
    </row>
    <row r="66" spans="1:7" ht="26.25" hidden="1">
      <c r="A66" s="39" t="s">
        <v>543</v>
      </c>
      <c r="B66" s="28" t="s">
        <v>386</v>
      </c>
      <c r="C66" s="36" t="s">
        <v>535</v>
      </c>
      <c r="D66" s="36"/>
      <c r="E66" s="375">
        <f>E67</f>
        <v>0</v>
      </c>
      <c r="G66" s="18"/>
    </row>
    <row r="67" spans="1:5" s="19" customFormat="1" ht="26.25" hidden="1">
      <c r="A67" s="33" t="s">
        <v>382</v>
      </c>
      <c r="B67" s="28" t="s">
        <v>386</v>
      </c>
      <c r="C67" s="36" t="s">
        <v>535</v>
      </c>
      <c r="D67" s="36">
        <v>244</v>
      </c>
      <c r="E67" s="375"/>
    </row>
    <row r="68" spans="1:5" s="19" customFormat="1" ht="26.25" hidden="1">
      <c r="A68" s="33" t="s">
        <v>545</v>
      </c>
      <c r="B68" s="28" t="s">
        <v>386</v>
      </c>
      <c r="C68" s="36" t="s">
        <v>544</v>
      </c>
      <c r="D68" s="36"/>
      <c r="E68" s="375">
        <f>E69</f>
        <v>0</v>
      </c>
    </row>
    <row r="69" spans="1:5" s="19" customFormat="1" ht="26.25" hidden="1">
      <c r="A69" s="33" t="s">
        <v>382</v>
      </c>
      <c r="B69" s="28" t="s">
        <v>386</v>
      </c>
      <c r="C69" s="36" t="s">
        <v>544</v>
      </c>
      <c r="D69" s="36">
        <v>244</v>
      </c>
      <c r="E69" s="375"/>
    </row>
    <row r="70" spans="1:7" s="29" customFormat="1" ht="38.25">
      <c r="A70" s="23" t="s">
        <v>466</v>
      </c>
      <c r="B70" s="20" t="s">
        <v>386</v>
      </c>
      <c r="C70" s="21" t="s">
        <v>181</v>
      </c>
      <c r="D70" s="21"/>
      <c r="E70" s="371">
        <f>E71</f>
        <v>1110.5549999999998</v>
      </c>
      <c r="G70" s="136"/>
    </row>
    <row r="71" spans="1:15" s="26" customFormat="1" ht="63.75">
      <c r="A71" s="25" t="s">
        <v>467</v>
      </c>
      <c r="B71" s="20" t="s">
        <v>386</v>
      </c>
      <c r="C71" s="21" t="s">
        <v>193</v>
      </c>
      <c r="D71" s="21"/>
      <c r="E71" s="371">
        <f>E76+E73</f>
        <v>1110.5549999999998</v>
      </c>
      <c r="G71" s="138"/>
      <c r="O71" s="62"/>
    </row>
    <row r="72" spans="1:15" s="26" customFormat="1" ht="25.5">
      <c r="A72" s="47" t="s">
        <v>189</v>
      </c>
      <c r="B72" s="20" t="s">
        <v>386</v>
      </c>
      <c r="C72" s="21" t="s">
        <v>190</v>
      </c>
      <c r="D72" s="21"/>
      <c r="E72" s="371">
        <f>E73+E76</f>
        <v>1110.5549999999998</v>
      </c>
      <c r="G72" s="138"/>
      <c r="O72" s="62"/>
    </row>
    <row r="73" spans="1:7" s="29" customFormat="1" ht="78.75" customHeight="1">
      <c r="A73" s="31" t="s">
        <v>469</v>
      </c>
      <c r="B73" s="28" t="s">
        <v>386</v>
      </c>
      <c r="C73" s="1" t="s">
        <v>191</v>
      </c>
      <c r="D73" s="1"/>
      <c r="E73" s="377">
        <f>E74+E75</f>
        <v>549.775</v>
      </c>
      <c r="G73" s="136"/>
    </row>
    <row r="74" spans="1:7" s="29" customFormat="1" ht="25.5">
      <c r="A74" s="39" t="s">
        <v>584</v>
      </c>
      <c r="B74" s="28" t="s">
        <v>386</v>
      </c>
      <c r="C74" s="1" t="s">
        <v>191</v>
      </c>
      <c r="D74" s="1" t="s">
        <v>585</v>
      </c>
      <c r="E74" s="377">
        <f>324.44259+0.71968+101.14174</f>
        <v>426.30400999999995</v>
      </c>
      <c r="G74" s="136"/>
    </row>
    <row r="75" spans="1:7" s="29" customFormat="1" ht="28.5" customHeight="1">
      <c r="A75" s="31" t="s">
        <v>583</v>
      </c>
      <c r="B75" s="28" t="s">
        <v>386</v>
      </c>
      <c r="C75" s="1" t="s">
        <v>191</v>
      </c>
      <c r="D75" s="36">
        <v>240</v>
      </c>
      <c r="E75" s="377">
        <f>4.29994+119.17105</f>
        <v>123.47099</v>
      </c>
      <c r="G75" s="136"/>
    </row>
    <row r="76" spans="1:7" s="29" customFormat="1" ht="102">
      <c r="A76" s="31" t="s">
        <v>468</v>
      </c>
      <c r="B76" s="28" t="s">
        <v>386</v>
      </c>
      <c r="C76" s="1" t="s">
        <v>192</v>
      </c>
      <c r="D76" s="1"/>
      <c r="E76" s="377">
        <f>E77+E78</f>
        <v>560.78</v>
      </c>
      <c r="G76" s="136"/>
    </row>
    <row r="77" spans="1:7" s="29" customFormat="1" ht="18.75" customHeight="1">
      <c r="A77" s="39" t="s">
        <v>584</v>
      </c>
      <c r="B77" s="28" t="s">
        <v>386</v>
      </c>
      <c r="C77" s="1" t="s">
        <v>192</v>
      </c>
      <c r="D77" s="1" t="s">
        <v>585</v>
      </c>
      <c r="E77" s="377">
        <f>415.69127+0.572+125.07253</f>
        <v>541.3358</v>
      </c>
      <c r="G77" s="136"/>
    </row>
    <row r="78" spans="1:7" s="29" customFormat="1" ht="28.5" customHeight="1">
      <c r="A78" s="31" t="s">
        <v>583</v>
      </c>
      <c r="B78" s="28" t="s">
        <v>386</v>
      </c>
      <c r="C78" s="1" t="s">
        <v>192</v>
      </c>
      <c r="D78" s="36">
        <v>240</v>
      </c>
      <c r="E78" s="377">
        <f>4.57213+14.87207</f>
        <v>19.444200000000002</v>
      </c>
      <c r="G78" s="136"/>
    </row>
    <row r="79" spans="1:7" s="29" customFormat="1" ht="51">
      <c r="A79" s="23" t="s">
        <v>254</v>
      </c>
      <c r="B79" s="20" t="s">
        <v>386</v>
      </c>
      <c r="C79" s="21" t="s">
        <v>250</v>
      </c>
      <c r="D79" s="21"/>
      <c r="E79" s="371">
        <f>E80</f>
        <v>144.05</v>
      </c>
      <c r="G79" s="136"/>
    </row>
    <row r="80" spans="1:15" s="26" customFormat="1" ht="72" customHeight="1">
      <c r="A80" s="326" t="s">
        <v>253</v>
      </c>
      <c r="B80" s="20" t="s">
        <v>386</v>
      </c>
      <c r="C80" s="21" t="s">
        <v>251</v>
      </c>
      <c r="D80" s="21"/>
      <c r="E80" s="371">
        <f>E81</f>
        <v>144.05</v>
      </c>
      <c r="G80" s="138"/>
      <c r="O80" s="62"/>
    </row>
    <row r="81" spans="1:15" s="26" customFormat="1" ht="33" customHeight="1">
      <c r="A81" s="47" t="s">
        <v>256</v>
      </c>
      <c r="B81" s="20" t="s">
        <v>386</v>
      </c>
      <c r="C81" s="21" t="s">
        <v>252</v>
      </c>
      <c r="D81" s="21"/>
      <c r="E81" s="371">
        <f>E82+E84</f>
        <v>144.05</v>
      </c>
      <c r="G81" s="138"/>
      <c r="O81" s="62"/>
    </row>
    <row r="82" spans="1:5" ht="25.5">
      <c r="A82" s="52" t="s">
        <v>255</v>
      </c>
      <c r="B82" s="28" t="s">
        <v>386</v>
      </c>
      <c r="C82" s="1" t="s">
        <v>261</v>
      </c>
      <c r="D82" s="54"/>
      <c r="E82" s="378">
        <f>E83</f>
        <v>130.71</v>
      </c>
    </row>
    <row r="83" spans="1:5" ht="30.75" customHeight="1">
      <c r="A83" s="31" t="s">
        <v>583</v>
      </c>
      <c r="B83" s="28" t="s">
        <v>386</v>
      </c>
      <c r="C83" s="1" t="s">
        <v>261</v>
      </c>
      <c r="D83" s="36">
        <v>240</v>
      </c>
      <c r="E83" s="378">
        <v>130.71</v>
      </c>
    </row>
    <row r="84" spans="1:5" ht="25.5">
      <c r="A84" s="52" t="s">
        <v>255</v>
      </c>
      <c r="B84" s="28" t="s">
        <v>386</v>
      </c>
      <c r="C84" s="1" t="s">
        <v>259</v>
      </c>
      <c r="D84" s="54"/>
      <c r="E84" s="378">
        <f>E85</f>
        <v>13.34</v>
      </c>
    </row>
    <row r="85" spans="1:5" ht="30.75" customHeight="1">
      <c r="A85" s="31" t="s">
        <v>583</v>
      </c>
      <c r="B85" s="28" t="s">
        <v>386</v>
      </c>
      <c r="C85" s="1" t="s">
        <v>259</v>
      </c>
      <c r="D85" s="36">
        <v>240</v>
      </c>
      <c r="E85" s="378">
        <f>13.07+0.27</f>
        <v>13.34</v>
      </c>
    </row>
    <row r="86" spans="1:7" s="29" customFormat="1" ht="25.5">
      <c r="A86" s="23" t="s">
        <v>228</v>
      </c>
      <c r="B86" s="20" t="s">
        <v>386</v>
      </c>
      <c r="C86" s="21" t="s">
        <v>226</v>
      </c>
      <c r="D86" s="21"/>
      <c r="E86" s="371">
        <f>E87</f>
        <v>1100</v>
      </c>
      <c r="G86" s="136"/>
    </row>
    <row r="87" spans="1:15" s="26" customFormat="1" ht="25.5">
      <c r="A87" s="25" t="s">
        <v>229</v>
      </c>
      <c r="B87" s="20" t="s">
        <v>386</v>
      </c>
      <c r="C87" s="21" t="s">
        <v>227</v>
      </c>
      <c r="D87" s="21"/>
      <c r="E87" s="371">
        <f>E88</f>
        <v>1100</v>
      </c>
      <c r="G87" s="138"/>
      <c r="O87" s="62"/>
    </row>
    <row r="88" spans="1:15" s="26" customFormat="1" ht="33" customHeight="1">
      <c r="A88" s="47" t="s">
        <v>230</v>
      </c>
      <c r="B88" s="20" t="s">
        <v>386</v>
      </c>
      <c r="C88" s="21" t="s">
        <v>231</v>
      </c>
      <c r="D88" s="21"/>
      <c r="E88" s="371">
        <f>E89</f>
        <v>1100</v>
      </c>
      <c r="G88" s="138"/>
      <c r="O88" s="62"/>
    </row>
    <row r="89" spans="1:5" ht="51">
      <c r="A89" s="52" t="s">
        <v>623</v>
      </c>
      <c r="B89" s="28" t="s">
        <v>386</v>
      </c>
      <c r="C89" s="1" t="s">
        <v>232</v>
      </c>
      <c r="D89" s="54"/>
      <c r="E89" s="378">
        <f>E90</f>
        <v>1100</v>
      </c>
    </row>
    <row r="90" spans="1:5" ht="30.75" customHeight="1">
      <c r="A90" s="31" t="s">
        <v>583</v>
      </c>
      <c r="B90" s="28" t="s">
        <v>386</v>
      </c>
      <c r="C90" s="1" t="s">
        <v>232</v>
      </c>
      <c r="D90" s="36">
        <v>240</v>
      </c>
      <c r="E90" s="378">
        <f>100+400+100+500</f>
        <v>1100</v>
      </c>
    </row>
    <row r="91" spans="1:17" s="92" customFormat="1" ht="15">
      <c r="A91" s="88" t="s">
        <v>502</v>
      </c>
      <c r="B91" s="91" t="s">
        <v>462</v>
      </c>
      <c r="C91" s="89"/>
      <c r="D91" s="89"/>
      <c r="E91" s="372">
        <f>E92</f>
        <v>375.43</v>
      </c>
      <c r="G91" s="143"/>
      <c r="O91" s="101"/>
      <c r="Q91" s="165"/>
    </row>
    <row r="92" spans="1:7" s="101" customFormat="1" ht="15">
      <c r="A92" s="88" t="s">
        <v>463</v>
      </c>
      <c r="B92" s="91" t="s">
        <v>464</v>
      </c>
      <c r="C92" s="89"/>
      <c r="D92" s="89"/>
      <c r="E92" s="372">
        <f>E93</f>
        <v>375.43</v>
      </c>
      <c r="G92" s="135"/>
    </row>
    <row r="93" spans="1:15" s="59" customFormat="1" ht="25.5">
      <c r="A93" s="23" t="s">
        <v>448</v>
      </c>
      <c r="B93" s="65" t="s">
        <v>464</v>
      </c>
      <c r="C93" s="40" t="s">
        <v>94</v>
      </c>
      <c r="D93" s="40"/>
      <c r="E93" s="374">
        <f>E94</f>
        <v>375.43</v>
      </c>
      <c r="G93" s="141"/>
      <c r="O93" s="18"/>
    </row>
    <row r="94" spans="1:15" s="59" customFormat="1" ht="25.5">
      <c r="A94" s="25" t="s">
        <v>415</v>
      </c>
      <c r="B94" s="65" t="s">
        <v>464</v>
      </c>
      <c r="C94" s="21" t="s">
        <v>93</v>
      </c>
      <c r="D94" s="21"/>
      <c r="E94" s="371">
        <f>E96</f>
        <v>375.43</v>
      </c>
      <c r="G94" s="141"/>
      <c r="O94" s="112"/>
    </row>
    <row r="95" spans="1:15" s="59" customFormat="1" ht="25.5">
      <c r="A95" s="25" t="s">
        <v>415</v>
      </c>
      <c r="B95" s="65" t="s">
        <v>464</v>
      </c>
      <c r="C95" s="21" t="s">
        <v>175</v>
      </c>
      <c r="D95" s="21"/>
      <c r="E95" s="371">
        <f>E96</f>
        <v>375.43</v>
      </c>
      <c r="G95" s="141"/>
      <c r="O95" s="112"/>
    </row>
    <row r="96" spans="1:7" s="19" customFormat="1" ht="30" customHeight="1">
      <c r="A96" s="46" t="s">
        <v>531</v>
      </c>
      <c r="B96" s="37" t="s">
        <v>464</v>
      </c>
      <c r="C96" s="36" t="s">
        <v>176</v>
      </c>
      <c r="D96" s="36"/>
      <c r="E96" s="375">
        <f>E97+E98+E99</f>
        <v>375.43</v>
      </c>
      <c r="G96" s="134"/>
    </row>
    <row r="97" spans="1:7" s="64" customFormat="1" ht="25.5">
      <c r="A97" s="39" t="s">
        <v>584</v>
      </c>
      <c r="B97" s="37" t="s">
        <v>464</v>
      </c>
      <c r="C97" s="36" t="s">
        <v>176</v>
      </c>
      <c r="D97" s="36">
        <v>120</v>
      </c>
      <c r="E97" s="375">
        <f>281.98501+0.2+85.15946</f>
        <v>367.34447</v>
      </c>
      <c r="G97" s="142"/>
    </row>
    <row r="98" spans="1:15" s="26" customFormat="1" ht="27" hidden="1">
      <c r="A98" s="33" t="s">
        <v>452</v>
      </c>
      <c r="B98" s="37" t="s">
        <v>464</v>
      </c>
      <c r="C98" s="36" t="s">
        <v>176</v>
      </c>
      <c r="D98" s="36">
        <v>122</v>
      </c>
      <c r="E98" s="375"/>
      <c r="G98" s="138"/>
      <c r="O98" s="62"/>
    </row>
    <row r="99" spans="1:7" s="29" customFormat="1" ht="30" customHeight="1">
      <c r="A99" s="31" t="s">
        <v>583</v>
      </c>
      <c r="B99" s="37" t="s">
        <v>464</v>
      </c>
      <c r="C99" s="36" t="s">
        <v>176</v>
      </c>
      <c r="D99" s="36">
        <v>240</v>
      </c>
      <c r="E99" s="375">
        <f>3.6+4.48553</f>
        <v>8.08553</v>
      </c>
      <c r="G99" s="136"/>
    </row>
    <row r="100" spans="1:15" s="92" customFormat="1" ht="28.5">
      <c r="A100" s="88" t="s">
        <v>425</v>
      </c>
      <c r="B100" s="91" t="s">
        <v>424</v>
      </c>
      <c r="C100" s="89"/>
      <c r="D100" s="89"/>
      <c r="E100" s="372">
        <f>E101+E107+E113</f>
        <v>194.07596</v>
      </c>
      <c r="G100" s="143"/>
      <c r="O100" s="101"/>
    </row>
    <row r="101" spans="1:7" s="101" customFormat="1" ht="42.75">
      <c r="A101" s="88" t="s">
        <v>426</v>
      </c>
      <c r="B101" s="91" t="s">
        <v>407</v>
      </c>
      <c r="C101" s="89"/>
      <c r="D101" s="89"/>
      <c r="E101" s="372">
        <f>E102</f>
        <v>148.63766</v>
      </c>
      <c r="G101" s="135"/>
    </row>
    <row r="102" spans="1:7" s="29" customFormat="1" ht="25.5">
      <c r="A102" s="23" t="s">
        <v>489</v>
      </c>
      <c r="B102" s="65" t="s">
        <v>407</v>
      </c>
      <c r="C102" s="21" t="s">
        <v>181</v>
      </c>
      <c r="D102" s="21"/>
      <c r="E102" s="371">
        <f>E103</f>
        <v>148.63766</v>
      </c>
      <c r="G102" s="136"/>
    </row>
    <row r="103" spans="1:15" s="26" customFormat="1" ht="51">
      <c r="A103" s="25" t="s">
        <v>490</v>
      </c>
      <c r="B103" s="65" t="s">
        <v>407</v>
      </c>
      <c r="C103" s="21" t="s">
        <v>187</v>
      </c>
      <c r="D103" s="21"/>
      <c r="E103" s="371">
        <f>E105</f>
        <v>148.63766</v>
      </c>
      <c r="G103" s="138"/>
      <c r="O103" s="62"/>
    </row>
    <row r="104" spans="1:15" s="26" customFormat="1" ht="25.5">
      <c r="A104" s="47" t="s">
        <v>186</v>
      </c>
      <c r="B104" s="65" t="s">
        <v>407</v>
      </c>
      <c r="C104" s="21" t="s">
        <v>187</v>
      </c>
      <c r="D104" s="21"/>
      <c r="E104" s="371">
        <f>E105</f>
        <v>148.63766</v>
      </c>
      <c r="G104" s="138"/>
      <c r="O104" s="62"/>
    </row>
    <row r="105" spans="1:7" s="29" customFormat="1" ht="89.25">
      <c r="A105" s="31" t="s">
        <v>491</v>
      </c>
      <c r="B105" s="66" t="s">
        <v>407</v>
      </c>
      <c r="C105" s="1" t="s">
        <v>188</v>
      </c>
      <c r="D105" s="1"/>
      <c r="E105" s="377">
        <f>E106</f>
        <v>148.63766</v>
      </c>
      <c r="G105" s="136"/>
    </row>
    <row r="106" spans="1:7" s="29" customFormat="1" ht="26.25" customHeight="1">
      <c r="A106" s="31" t="s">
        <v>583</v>
      </c>
      <c r="B106" s="66" t="s">
        <v>407</v>
      </c>
      <c r="C106" s="1" t="s">
        <v>188</v>
      </c>
      <c r="D106" s="36">
        <v>240</v>
      </c>
      <c r="E106" s="377">
        <v>148.63766</v>
      </c>
      <c r="G106" s="136"/>
    </row>
    <row r="107" spans="1:15" s="99" customFormat="1" ht="15">
      <c r="A107" s="96" t="s">
        <v>441</v>
      </c>
      <c r="B107" s="95" t="s">
        <v>442</v>
      </c>
      <c r="C107" s="97"/>
      <c r="D107" s="98"/>
      <c r="E107" s="379">
        <f>E108</f>
        <v>45.4383</v>
      </c>
      <c r="G107" s="144"/>
      <c r="O107" s="102"/>
    </row>
    <row r="108" spans="1:7" s="29" customFormat="1" ht="25.5">
      <c r="A108" s="23" t="s">
        <v>489</v>
      </c>
      <c r="B108" s="65" t="s">
        <v>442</v>
      </c>
      <c r="C108" s="21" t="s">
        <v>181</v>
      </c>
      <c r="D108" s="21"/>
      <c r="E108" s="371">
        <f>E111</f>
        <v>45.4383</v>
      </c>
      <c r="G108" s="136"/>
    </row>
    <row r="109" spans="1:7" s="29" customFormat="1" ht="38.25">
      <c r="A109" s="23" t="s">
        <v>522</v>
      </c>
      <c r="B109" s="118" t="s">
        <v>442</v>
      </c>
      <c r="C109" s="119" t="s">
        <v>185</v>
      </c>
      <c r="D109" s="21"/>
      <c r="E109" s="371">
        <f>E111</f>
        <v>45.4383</v>
      </c>
      <c r="G109" s="136"/>
    </row>
    <row r="110" spans="1:7" s="29" customFormat="1" ht="25.5">
      <c r="A110" s="47" t="s">
        <v>182</v>
      </c>
      <c r="B110" s="118" t="s">
        <v>442</v>
      </c>
      <c r="C110" s="119" t="s">
        <v>184</v>
      </c>
      <c r="D110" s="21"/>
      <c r="E110" s="371">
        <f>E111</f>
        <v>45.4383</v>
      </c>
      <c r="G110" s="136"/>
    </row>
    <row r="111" spans="1:5" ht="51">
      <c r="A111" s="52" t="s">
        <v>492</v>
      </c>
      <c r="B111" s="45" t="s">
        <v>442</v>
      </c>
      <c r="C111" s="117" t="s">
        <v>183</v>
      </c>
      <c r="D111" s="55"/>
      <c r="E111" s="378">
        <f>E112</f>
        <v>45.4383</v>
      </c>
    </row>
    <row r="112" spans="1:5" ht="25.5" customHeight="1">
      <c r="A112" s="31" t="s">
        <v>583</v>
      </c>
      <c r="B112" s="45" t="s">
        <v>442</v>
      </c>
      <c r="C112" s="117" t="s">
        <v>183</v>
      </c>
      <c r="D112" s="36">
        <v>240</v>
      </c>
      <c r="E112" s="378">
        <f>62.236-16.7977</f>
        <v>45.4383</v>
      </c>
    </row>
    <row r="113" spans="1:15" s="92" customFormat="1" ht="27" hidden="1">
      <c r="A113" s="94" t="s">
        <v>439</v>
      </c>
      <c r="B113" s="95" t="s">
        <v>440</v>
      </c>
      <c r="C113" s="89"/>
      <c r="D113" s="89"/>
      <c r="E113" s="372">
        <f>E114</f>
        <v>0</v>
      </c>
      <c r="G113" s="143"/>
      <c r="O113" s="101"/>
    </row>
    <row r="114" spans="1:7" s="29" customFormat="1" ht="26.25" hidden="1">
      <c r="A114" s="23" t="s">
        <v>489</v>
      </c>
      <c r="B114" s="65" t="s">
        <v>440</v>
      </c>
      <c r="C114" s="21" t="s">
        <v>181</v>
      </c>
      <c r="D114" s="21"/>
      <c r="E114" s="371">
        <f>E115</f>
        <v>0</v>
      </c>
      <c r="G114" s="136"/>
    </row>
    <row r="115" spans="1:15" s="26" customFormat="1" ht="39" hidden="1">
      <c r="A115" s="47" t="s">
        <v>493</v>
      </c>
      <c r="B115" s="48" t="s">
        <v>440</v>
      </c>
      <c r="C115" s="57" t="s">
        <v>180</v>
      </c>
      <c r="D115" s="56"/>
      <c r="E115" s="380">
        <f>E117</f>
        <v>0</v>
      </c>
      <c r="G115" s="138"/>
      <c r="O115" s="62"/>
    </row>
    <row r="116" spans="1:15" s="26" customFormat="1" ht="13.5" hidden="1">
      <c r="A116" s="47" t="s">
        <v>177</v>
      </c>
      <c r="B116" s="48" t="s">
        <v>440</v>
      </c>
      <c r="C116" s="57" t="s">
        <v>178</v>
      </c>
      <c r="D116" s="56"/>
      <c r="E116" s="380">
        <f>E117</f>
        <v>0</v>
      </c>
      <c r="G116" s="138"/>
      <c r="O116" s="62"/>
    </row>
    <row r="117" spans="1:7" s="62" customFormat="1" ht="52.5" hidden="1">
      <c r="A117" s="52" t="s">
        <v>573</v>
      </c>
      <c r="B117" s="45" t="s">
        <v>440</v>
      </c>
      <c r="C117" s="49" t="s">
        <v>179</v>
      </c>
      <c r="D117" s="56"/>
      <c r="E117" s="378">
        <f>E118</f>
        <v>0</v>
      </c>
      <c r="G117" s="145"/>
    </row>
    <row r="118" spans="1:7" s="62" customFormat="1" ht="27" hidden="1">
      <c r="A118" s="33" t="s">
        <v>382</v>
      </c>
      <c r="B118" s="45" t="s">
        <v>440</v>
      </c>
      <c r="C118" s="49" t="s">
        <v>179</v>
      </c>
      <c r="D118" s="44">
        <v>244</v>
      </c>
      <c r="E118" s="378">
        <v>0</v>
      </c>
      <c r="G118" s="145"/>
    </row>
    <row r="119" spans="1:15" s="92" customFormat="1" ht="15">
      <c r="A119" s="88" t="s">
        <v>428</v>
      </c>
      <c r="B119" s="91" t="s">
        <v>427</v>
      </c>
      <c r="C119" s="89"/>
      <c r="D119" s="89"/>
      <c r="E119" s="381">
        <f>E120+E152</f>
        <v>6486.52</v>
      </c>
      <c r="G119" s="143"/>
      <c r="O119" s="101"/>
    </row>
    <row r="120" spans="1:7" s="101" customFormat="1" ht="15">
      <c r="A120" s="96" t="s">
        <v>435</v>
      </c>
      <c r="B120" s="95" t="s">
        <v>436</v>
      </c>
      <c r="C120" s="97"/>
      <c r="D120" s="115"/>
      <c r="E120" s="382">
        <f>E121+E147</f>
        <v>6012.52</v>
      </c>
      <c r="G120" s="135"/>
    </row>
    <row r="121" spans="1:18" ht="25.5">
      <c r="A121" s="47" t="s">
        <v>494</v>
      </c>
      <c r="B121" s="48" t="s">
        <v>436</v>
      </c>
      <c r="C121" s="51" t="s">
        <v>206</v>
      </c>
      <c r="D121" s="54"/>
      <c r="E121" s="380">
        <f>E122+E138</f>
        <v>6012.52</v>
      </c>
      <c r="R121" s="162"/>
    </row>
    <row r="122" spans="1:15" s="59" customFormat="1" ht="51">
      <c r="A122" s="47" t="s">
        <v>495</v>
      </c>
      <c r="B122" s="48" t="s">
        <v>436</v>
      </c>
      <c r="C122" s="51" t="s">
        <v>169</v>
      </c>
      <c r="D122" s="53"/>
      <c r="E122" s="380">
        <f>E123</f>
        <v>5512.52</v>
      </c>
      <c r="G122" s="141"/>
      <c r="O122" s="18"/>
    </row>
    <row r="123" spans="1:15" s="59" customFormat="1" ht="38.25">
      <c r="A123" s="47" t="s">
        <v>208</v>
      </c>
      <c r="B123" s="48" t="s">
        <v>436</v>
      </c>
      <c r="C123" s="51" t="s">
        <v>170</v>
      </c>
      <c r="D123" s="53"/>
      <c r="E123" s="380">
        <f>E124+E126+E136+E128+E130</f>
        <v>5512.52</v>
      </c>
      <c r="G123" s="141"/>
      <c r="O123" s="18"/>
    </row>
    <row r="124" spans="1:15" s="59" customFormat="1" ht="25.5">
      <c r="A124" s="52" t="s">
        <v>209</v>
      </c>
      <c r="B124" s="45" t="s">
        <v>436</v>
      </c>
      <c r="C124" s="43" t="s">
        <v>167</v>
      </c>
      <c r="D124" s="53"/>
      <c r="E124" s="378">
        <v>930.2</v>
      </c>
      <c r="G124" s="141"/>
      <c r="O124" s="18"/>
    </row>
    <row r="125" spans="1:15" s="26" customFormat="1" ht="30" customHeight="1">
      <c r="A125" s="31" t="s">
        <v>583</v>
      </c>
      <c r="B125" s="45" t="s">
        <v>436</v>
      </c>
      <c r="C125" s="43" t="s">
        <v>167</v>
      </c>
      <c r="D125" s="44">
        <v>240</v>
      </c>
      <c r="E125" s="378">
        <v>930.2</v>
      </c>
      <c r="G125" s="138"/>
      <c r="O125" s="62"/>
    </row>
    <row r="126" spans="1:5" ht="25.5">
      <c r="A126" s="52" t="s">
        <v>209</v>
      </c>
      <c r="B126" s="45" t="s">
        <v>436</v>
      </c>
      <c r="C126" s="43" t="s">
        <v>168</v>
      </c>
      <c r="D126" s="54"/>
      <c r="E126" s="378">
        <f>E127</f>
        <v>842.3435</v>
      </c>
    </row>
    <row r="127" spans="1:15" s="26" customFormat="1" ht="30" customHeight="1">
      <c r="A127" s="31" t="s">
        <v>583</v>
      </c>
      <c r="B127" s="45" t="s">
        <v>436</v>
      </c>
      <c r="C127" s="43" t="s">
        <v>168</v>
      </c>
      <c r="D127" s="44">
        <v>240</v>
      </c>
      <c r="E127" s="378">
        <f>1150+386.52-694.1765</f>
        <v>842.3435</v>
      </c>
      <c r="G127" s="138"/>
      <c r="O127" s="62"/>
    </row>
    <row r="128" spans="1:5" ht="12.75">
      <c r="A128" s="52" t="s">
        <v>278</v>
      </c>
      <c r="B128" s="45" t="s">
        <v>436</v>
      </c>
      <c r="C128" s="43" t="s">
        <v>277</v>
      </c>
      <c r="D128" s="54"/>
      <c r="E128" s="378">
        <f>E129</f>
        <v>3265.9765</v>
      </c>
    </row>
    <row r="129" spans="1:15" s="26" customFormat="1" ht="30" customHeight="1">
      <c r="A129" s="31" t="s">
        <v>583</v>
      </c>
      <c r="B129" s="45" t="s">
        <v>436</v>
      </c>
      <c r="C129" s="43" t="s">
        <v>277</v>
      </c>
      <c r="D129" s="44">
        <v>240</v>
      </c>
      <c r="E129" s="378">
        <f>2895.8+694.1765-324</f>
        <v>3265.9765</v>
      </c>
      <c r="G129" s="138"/>
      <c r="O129" s="62"/>
    </row>
    <row r="130" spans="1:5" s="29" customFormat="1" ht="12.75">
      <c r="A130" s="42" t="s">
        <v>300</v>
      </c>
      <c r="B130" s="66" t="s">
        <v>436</v>
      </c>
      <c r="C130" s="43" t="s">
        <v>301</v>
      </c>
      <c r="D130" s="44"/>
      <c r="E130" s="378">
        <f>E131</f>
        <v>324</v>
      </c>
    </row>
    <row r="131" spans="1:5" s="29" customFormat="1" ht="30" customHeight="1">
      <c r="A131" s="31" t="s">
        <v>583</v>
      </c>
      <c r="B131" s="66" t="s">
        <v>436</v>
      </c>
      <c r="C131" s="43" t="s">
        <v>301</v>
      </c>
      <c r="D131" s="36">
        <v>240</v>
      </c>
      <c r="E131" s="378">
        <v>324</v>
      </c>
    </row>
    <row r="132" spans="1:5" ht="26.25" hidden="1">
      <c r="A132" s="52" t="s">
        <v>554</v>
      </c>
      <c r="B132" s="45" t="s">
        <v>436</v>
      </c>
      <c r="C132" s="43" t="s">
        <v>553</v>
      </c>
      <c r="D132" s="54"/>
      <c r="E132" s="378">
        <f>E133</f>
        <v>0</v>
      </c>
    </row>
    <row r="133" spans="1:15" s="26" customFormat="1" ht="27" hidden="1">
      <c r="A133" s="33" t="s">
        <v>382</v>
      </c>
      <c r="B133" s="45" t="s">
        <v>436</v>
      </c>
      <c r="C133" s="43" t="s">
        <v>553</v>
      </c>
      <c r="D133" s="44">
        <v>244</v>
      </c>
      <c r="E133" s="378"/>
      <c r="G133" s="138"/>
      <c r="O133" s="62"/>
    </row>
    <row r="134" spans="1:5" ht="13.5" hidden="1">
      <c r="A134" s="52" t="s">
        <v>69</v>
      </c>
      <c r="B134" s="45" t="s">
        <v>436</v>
      </c>
      <c r="C134" s="43" t="s">
        <v>553</v>
      </c>
      <c r="D134" s="54"/>
      <c r="E134" s="378">
        <f>E135</f>
        <v>0</v>
      </c>
    </row>
    <row r="135" spans="1:15" s="26" customFormat="1" ht="27" hidden="1">
      <c r="A135" s="33" t="s">
        <v>382</v>
      </c>
      <c r="B135" s="45" t="s">
        <v>436</v>
      </c>
      <c r="C135" s="43" t="s">
        <v>68</v>
      </c>
      <c r="D135" s="44">
        <v>244</v>
      </c>
      <c r="E135" s="378"/>
      <c r="G135" s="138"/>
      <c r="O135" s="62"/>
    </row>
    <row r="136" spans="1:5" ht="25.5">
      <c r="A136" s="52" t="s">
        <v>210</v>
      </c>
      <c r="B136" s="45" t="s">
        <v>436</v>
      </c>
      <c r="C136" s="43" t="s">
        <v>207</v>
      </c>
      <c r="D136" s="54"/>
      <c r="E136" s="378">
        <f>E137</f>
        <v>150</v>
      </c>
    </row>
    <row r="137" spans="1:15" s="26" customFormat="1" ht="30" customHeight="1">
      <c r="A137" s="31" t="s">
        <v>583</v>
      </c>
      <c r="B137" s="45" t="s">
        <v>436</v>
      </c>
      <c r="C137" s="43" t="s">
        <v>207</v>
      </c>
      <c r="D137" s="44">
        <v>240</v>
      </c>
      <c r="E137" s="378">
        <v>150</v>
      </c>
      <c r="G137" s="138"/>
      <c r="O137" s="62"/>
    </row>
    <row r="138" spans="1:5" ht="28.5" customHeight="1">
      <c r="A138" s="47" t="s">
        <v>494</v>
      </c>
      <c r="B138" s="48" t="s">
        <v>436</v>
      </c>
      <c r="C138" s="51" t="s">
        <v>206</v>
      </c>
      <c r="D138" s="54"/>
      <c r="E138" s="380">
        <f>E139</f>
        <v>500</v>
      </c>
    </row>
    <row r="139" spans="1:15" s="63" customFormat="1" ht="63.75">
      <c r="A139" s="47" t="s">
        <v>498</v>
      </c>
      <c r="B139" s="48" t="s">
        <v>436</v>
      </c>
      <c r="C139" s="51" t="s">
        <v>174</v>
      </c>
      <c r="D139" s="56"/>
      <c r="E139" s="380">
        <f>E141+E145</f>
        <v>500</v>
      </c>
      <c r="G139" s="140"/>
      <c r="O139" s="29"/>
    </row>
    <row r="140" spans="1:15" s="63" customFormat="1" ht="38.25">
      <c r="A140" s="47" t="s">
        <v>171</v>
      </c>
      <c r="B140" s="48" t="s">
        <v>436</v>
      </c>
      <c r="C140" s="51" t="s">
        <v>172</v>
      </c>
      <c r="D140" s="56"/>
      <c r="E140" s="380">
        <f>E141</f>
        <v>500</v>
      </c>
      <c r="G140" s="140"/>
      <c r="O140" s="29"/>
    </row>
    <row r="141" spans="1:5" ht="89.25">
      <c r="A141" s="52" t="s">
        <v>537</v>
      </c>
      <c r="B141" s="45" t="s">
        <v>436</v>
      </c>
      <c r="C141" s="43" t="s">
        <v>173</v>
      </c>
      <c r="D141" s="54"/>
      <c r="E141" s="378">
        <f>E142</f>
        <v>500</v>
      </c>
    </row>
    <row r="142" spans="1:5" ht="28.5" customHeight="1">
      <c r="A142" s="31" t="s">
        <v>583</v>
      </c>
      <c r="B142" s="45" t="s">
        <v>436</v>
      </c>
      <c r="C142" s="43" t="s">
        <v>173</v>
      </c>
      <c r="D142" s="36">
        <v>240</v>
      </c>
      <c r="E142" s="378">
        <v>500</v>
      </c>
    </row>
    <row r="143" spans="1:15" s="63" customFormat="1" ht="55.5" customHeight="1" hidden="1">
      <c r="A143" s="52" t="s">
        <v>499</v>
      </c>
      <c r="B143" s="45" t="s">
        <v>436</v>
      </c>
      <c r="C143" s="43" t="s">
        <v>500</v>
      </c>
      <c r="D143" s="54"/>
      <c r="E143" s="378">
        <f>E144</f>
        <v>0</v>
      </c>
      <c r="G143" s="140"/>
      <c r="O143" s="155"/>
    </row>
    <row r="144" spans="1:15" s="63" customFormat="1" ht="26.25" customHeight="1" hidden="1">
      <c r="A144" s="31" t="s">
        <v>583</v>
      </c>
      <c r="B144" s="45" t="s">
        <v>436</v>
      </c>
      <c r="C144" s="43" t="s">
        <v>500</v>
      </c>
      <c r="D144" s="36">
        <v>240</v>
      </c>
      <c r="E144" s="378">
        <f>500+300-200-50-550</f>
        <v>0</v>
      </c>
      <c r="G144" s="140"/>
      <c r="O144" s="29"/>
    </row>
    <row r="145" spans="1:7" s="64" customFormat="1" ht="54.75" customHeight="1" hidden="1">
      <c r="A145" s="271" t="s">
        <v>622</v>
      </c>
      <c r="B145" s="37" t="s">
        <v>436</v>
      </c>
      <c r="C145" s="36" t="s">
        <v>621</v>
      </c>
      <c r="D145" s="36"/>
      <c r="E145" s="375">
        <f>E146</f>
        <v>0</v>
      </c>
      <c r="G145" s="142"/>
    </row>
    <row r="146" spans="1:7" s="64" customFormat="1" ht="18.75" customHeight="1" hidden="1">
      <c r="A146" s="3" t="s">
        <v>592</v>
      </c>
      <c r="B146" s="37" t="s">
        <v>436</v>
      </c>
      <c r="C146" s="36" t="s">
        <v>621</v>
      </c>
      <c r="D146" s="36">
        <v>610</v>
      </c>
      <c r="E146" s="375"/>
      <c r="G146" s="142"/>
    </row>
    <row r="147" spans="1:5" s="29" customFormat="1" ht="18.75" customHeight="1" hidden="1">
      <c r="A147" s="23" t="s">
        <v>448</v>
      </c>
      <c r="B147" s="48" t="s">
        <v>436</v>
      </c>
      <c r="C147" s="51" t="s">
        <v>412</v>
      </c>
      <c r="D147" s="40"/>
      <c r="E147" s="380">
        <f>E148+E150</f>
        <v>0</v>
      </c>
    </row>
    <row r="148" spans="1:15" s="63" customFormat="1" ht="30.75" customHeight="1" hidden="1">
      <c r="A148" s="52" t="s">
        <v>579</v>
      </c>
      <c r="B148" s="45" t="s">
        <v>436</v>
      </c>
      <c r="C148" s="43" t="s">
        <v>578</v>
      </c>
      <c r="D148" s="54"/>
      <c r="E148" s="378">
        <f>E149</f>
        <v>0</v>
      </c>
      <c r="G148" s="140"/>
      <c r="O148" s="155"/>
    </row>
    <row r="149" spans="1:15" s="63" customFormat="1" ht="28.5" customHeight="1" hidden="1">
      <c r="A149" s="31" t="s">
        <v>583</v>
      </c>
      <c r="B149" s="45" t="s">
        <v>436</v>
      </c>
      <c r="C149" s="43" t="s">
        <v>578</v>
      </c>
      <c r="D149" s="36">
        <v>240</v>
      </c>
      <c r="E149" s="378"/>
      <c r="G149" s="140"/>
      <c r="O149" s="29"/>
    </row>
    <row r="150" spans="1:5" s="29" customFormat="1" ht="13.5" hidden="1">
      <c r="A150" s="33" t="s">
        <v>542</v>
      </c>
      <c r="B150" s="45" t="s">
        <v>436</v>
      </c>
      <c r="C150" s="43" t="s">
        <v>541</v>
      </c>
      <c r="D150" s="44"/>
      <c r="E150" s="378">
        <f>E151</f>
        <v>0</v>
      </c>
    </row>
    <row r="151" spans="1:5" s="29" customFormat="1" ht="27" hidden="1">
      <c r="A151" s="33" t="s">
        <v>382</v>
      </c>
      <c r="B151" s="45" t="s">
        <v>436</v>
      </c>
      <c r="C151" s="43" t="s">
        <v>541</v>
      </c>
      <c r="D151" s="44">
        <v>244</v>
      </c>
      <c r="E151" s="378"/>
    </row>
    <row r="152" spans="1:15" s="92" customFormat="1" ht="15">
      <c r="A152" s="88" t="s">
        <v>377</v>
      </c>
      <c r="B152" s="91" t="s">
        <v>376</v>
      </c>
      <c r="C152" s="89"/>
      <c r="D152" s="89"/>
      <c r="E152" s="372">
        <f>E153+E158</f>
        <v>474</v>
      </c>
      <c r="G152" s="143"/>
      <c r="O152" s="101"/>
    </row>
    <row r="153" spans="1:7" s="29" customFormat="1" ht="25.5">
      <c r="A153" s="23" t="s">
        <v>448</v>
      </c>
      <c r="B153" s="65" t="s">
        <v>376</v>
      </c>
      <c r="C153" s="40" t="s">
        <v>94</v>
      </c>
      <c r="D153" s="40"/>
      <c r="E153" s="374">
        <f>E154</f>
        <v>454</v>
      </c>
      <c r="G153" s="136"/>
    </row>
    <row r="154" spans="1:15" s="26" customFormat="1" ht="25.5">
      <c r="A154" s="25" t="s">
        <v>415</v>
      </c>
      <c r="B154" s="20" t="s">
        <v>376</v>
      </c>
      <c r="C154" s="61" t="s">
        <v>93</v>
      </c>
      <c r="D154" s="61"/>
      <c r="E154" s="371">
        <f>E156</f>
        <v>454</v>
      </c>
      <c r="G154" s="138"/>
      <c r="O154" s="62"/>
    </row>
    <row r="155" spans="1:15" s="26" customFormat="1" ht="25.5">
      <c r="A155" s="25" t="s">
        <v>415</v>
      </c>
      <c r="B155" s="20" t="s">
        <v>376</v>
      </c>
      <c r="C155" s="61" t="s">
        <v>92</v>
      </c>
      <c r="D155" s="61"/>
      <c r="E155" s="371">
        <f>E156</f>
        <v>454</v>
      </c>
      <c r="G155" s="138"/>
      <c r="O155" s="62"/>
    </row>
    <row r="156" spans="1:7" s="29" customFormat="1" ht="25.5">
      <c r="A156" s="31" t="s">
        <v>501</v>
      </c>
      <c r="B156" s="66" t="s">
        <v>376</v>
      </c>
      <c r="C156" s="1" t="s">
        <v>166</v>
      </c>
      <c r="D156" s="1"/>
      <c r="E156" s="377">
        <f>E157</f>
        <v>454</v>
      </c>
      <c r="G156" s="136"/>
    </row>
    <row r="157" spans="1:7" s="29" customFormat="1" ht="27.75" customHeight="1">
      <c r="A157" s="31" t="s">
        <v>583</v>
      </c>
      <c r="B157" s="66" t="s">
        <v>376</v>
      </c>
      <c r="C157" s="1" t="s">
        <v>166</v>
      </c>
      <c r="D157" s="36">
        <v>240</v>
      </c>
      <c r="E157" s="377">
        <f>300+154</f>
        <v>454</v>
      </c>
      <c r="G157" s="136"/>
    </row>
    <row r="158" spans="1:15" s="26" customFormat="1" ht="38.25">
      <c r="A158" s="25" t="s">
        <v>605</v>
      </c>
      <c r="B158" s="20" t="s">
        <v>376</v>
      </c>
      <c r="C158" s="61" t="s">
        <v>165</v>
      </c>
      <c r="D158" s="61"/>
      <c r="E158" s="371">
        <f>E161</f>
        <v>20</v>
      </c>
      <c r="G158" s="138"/>
      <c r="O158" s="62"/>
    </row>
    <row r="159" spans="1:15" s="26" customFormat="1" ht="63.75">
      <c r="A159" s="25" t="s">
        <v>611</v>
      </c>
      <c r="B159" s="65" t="s">
        <v>376</v>
      </c>
      <c r="C159" s="61" t="s">
        <v>162</v>
      </c>
      <c r="D159" s="61"/>
      <c r="E159" s="371">
        <f>E160</f>
        <v>20</v>
      </c>
      <c r="G159" s="138"/>
      <c r="O159" s="62"/>
    </row>
    <row r="160" spans="1:15" s="26" customFormat="1" ht="15.75" customHeight="1">
      <c r="A160" s="25" t="s">
        <v>161</v>
      </c>
      <c r="B160" s="65" t="s">
        <v>376</v>
      </c>
      <c r="C160" s="61" t="s">
        <v>163</v>
      </c>
      <c r="D160" s="61"/>
      <c r="E160" s="371">
        <f>E161</f>
        <v>20</v>
      </c>
      <c r="G160" s="138"/>
      <c r="O160" s="62"/>
    </row>
    <row r="161" spans="1:7" s="29" customFormat="1" ht="25.5">
      <c r="A161" s="31" t="s">
        <v>606</v>
      </c>
      <c r="B161" s="66" t="s">
        <v>376</v>
      </c>
      <c r="C161" s="1" t="s">
        <v>164</v>
      </c>
      <c r="D161" s="1"/>
      <c r="E161" s="377">
        <f>E162</f>
        <v>20</v>
      </c>
      <c r="G161" s="136"/>
    </row>
    <row r="162" spans="1:7" s="29" customFormat="1" ht="27.75" customHeight="1">
      <c r="A162" s="31" t="s">
        <v>583</v>
      </c>
      <c r="B162" s="66" t="s">
        <v>376</v>
      </c>
      <c r="C162" s="1" t="s">
        <v>164</v>
      </c>
      <c r="D162" s="36">
        <v>240</v>
      </c>
      <c r="E162" s="377">
        <v>20</v>
      </c>
      <c r="G162" s="136"/>
    </row>
    <row r="163" spans="1:15" s="92" customFormat="1" ht="15">
      <c r="A163" s="124" t="s">
        <v>446</v>
      </c>
      <c r="B163" s="91" t="s">
        <v>418</v>
      </c>
      <c r="C163" s="89"/>
      <c r="D163" s="89"/>
      <c r="E163" s="372">
        <f>E164+E202+E240</f>
        <v>193297.11453000002</v>
      </c>
      <c r="G163" s="143"/>
      <c r="O163" s="101"/>
    </row>
    <row r="164" spans="1:7" s="101" customFormat="1" ht="15">
      <c r="A164" s="124" t="s">
        <v>371</v>
      </c>
      <c r="B164" s="91" t="s">
        <v>370</v>
      </c>
      <c r="C164" s="89"/>
      <c r="D164" s="89"/>
      <c r="E164" s="372">
        <f>E165+E175+E182</f>
        <v>159948.33489</v>
      </c>
      <c r="G164" s="135"/>
    </row>
    <row r="165" spans="1:17" s="29" customFormat="1" ht="25.5">
      <c r="A165" s="23" t="s">
        <v>448</v>
      </c>
      <c r="B165" s="65" t="s">
        <v>370</v>
      </c>
      <c r="C165" s="40" t="s">
        <v>94</v>
      </c>
      <c r="D165" s="40"/>
      <c r="E165" s="374">
        <f>E166</f>
        <v>1271.2675699999998</v>
      </c>
      <c r="G165" s="136"/>
      <c r="Q165" s="167"/>
    </row>
    <row r="166" spans="1:7" s="19" customFormat="1" ht="25.5">
      <c r="A166" s="25" t="s">
        <v>415</v>
      </c>
      <c r="B166" s="65" t="s">
        <v>370</v>
      </c>
      <c r="C166" s="21" t="s">
        <v>93</v>
      </c>
      <c r="D166" s="21"/>
      <c r="E166" s="371">
        <f>E168+E170+E173</f>
        <v>1271.2675699999998</v>
      </c>
      <c r="G166" s="134"/>
    </row>
    <row r="167" spans="1:7" s="19" customFormat="1" ht="25.5">
      <c r="A167" s="25" t="s">
        <v>415</v>
      </c>
      <c r="B167" s="65" t="s">
        <v>370</v>
      </c>
      <c r="C167" s="119" t="s">
        <v>92</v>
      </c>
      <c r="D167" s="21"/>
      <c r="E167" s="371">
        <f>E168+E170+E172</f>
        <v>1271.2675699999998</v>
      </c>
      <c r="G167" s="134"/>
    </row>
    <row r="168" spans="1:5" ht="38.25">
      <c r="A168" s="87" t="s">
        <v>158</v>
      </c>
      <c r="B168" s="66" t="s">
        <v>370</v>
      </c>
      <c r="C168" s="43" t="s">
        <v>159</v>
      </c>
      <c r="D168" s="54"/>
      <c r="E168" s="378">
        <f>E169</f>
        <v>849.43657</v>
      </c>
    </row>
    <row r="169" spans="1:5" ht="27" customHeight="1">
      <c r="A169" s="31" t="s">
        <v>583</v>
      </c>
      <c r="B169" s="66" t="s">
        <v>370</v>
      </c>
      <c r="C169" s="43" t="s">
        <v>159</v>
      </c>
      <c r="D169" s="36">
        <v>240</v>
      </c>
      <c r="E169" s="378">
        <f>971-121.56343</f>
        <v>849.43657</v>
      </c>
    </row>
    <row r="170" spans="1:5" ht="38.25">
      <c r="A170" s="3" t="s">
        <v>577</v>
      </c>
      <c r="B170" s="66" t="s">
        <v>370</v>
      </c>
      <c r="C170" s="43" t="s">
        <v>160</v>
      </c>
      <c r="D170" s="116"/>
      <c r="E170" s="378">
        <f>E171</f>
        <v>176</v>
      </c>
    </row>
    <row r="171" spans="1:7" s="29" customFormat="1" ht="27.75" customHeight="1">
      <c r="A171" s="31" t="s">
        <v>583</v>
      </c>
      <c r="B171" s="66" t="s">
        <v>370</v>
      </c>
      <c r="C171" s="43" t="s">
        <v>160</v>
      </c>
      <c r="D171" s="36">
        <v>240</v>
      </c>
      <c r="E171" s="377">
        <f>1000-60-400-364</f>
        <v>176</v>
      </c>
      <c r="G171" s="136"/>
    </row>
    <row r="172" spans="1:15" s="68" customFormat="1" ht="25.5">
      <c r="A172" s="25" t="s">
        <v>325</v>
      </c>
      <c r="B172" s="65" t="s">
        <v>370</v>
      </c>
      <c r="C172" s="119" t="s">
        <v>92</v>
      </c>
      <c r="D172" s="21"/>
      <c r="E172" s="371">
        <f>E173</f>
        <v>245.831</v>
      </c>
      <c r="G172" s="146"/>
      <c r="O172" s="19"/>
    </row>
    <row r="173" spans="1:5" ht="25.5">
      <c r="A173" s="3" t="s">
        <v>324</v>
      </c>
      <c r="B173" s="66" t="s">
        <v>370</v>
      </c>
      <c r="C173" s="43" t="s">
        <v>326</v>
      </c>
      <c r="D173" s="116"/>
      <c r="E173" s="378">
        <f>E174</f>
        <v>245.831</v>
      </c>
    </row>
    <row r="174" spans="1:7" s="29" customFormat="1" ht="30.75" customHeight="1">
      <c r="A174" s="31" t="s">
        <v>583</v>
      </c>
      <c r="B174" s="66" t="s">
        <v>370</v>
      </c>
      <c r="C174" s="43" t="s">
        <v>326</v>
      </c>
      <c r="D174" s="1" t="s">
        <v>596</v>
      </c>
      <c r="E174" s="377">
        <v>245.831</v>
      </c>
      <c r="G174" s="136"/>
    </row>
    <row r="175" spans="1:15" s="59" customFormat="1" ht="51">
      <c r="A175" s="23" t="s">
        <v>78</v>
      </c>
      <c r="B175" s="20" t="s">
        <v>370</v>
      </c>
      <c r="C175" s="21" t="s">
        <v>136</v>
      </c>
      <c r="D175" s="21"/>
      <c r="E175" s="371">
        <f>E176</f>
        <v>284.5</v>
      </c>
      <c r="G175" s="141"/>
      <c r="O175" s="18"/>
    </row>
    <row r="176" spans="1:15" s="68" customFormat="1" ht="76.5">
      <c r="A176" s="108" t="s">
        <v>77</v>
      </c>
      <c r="B176" s="20" t="s">
        <v>370</v>
      </c>
      <c r="C176" s="21" t="s">
        <v>157</v>
      </c>
      <c r="D176" s="21"/>
      <c r="E176" s="371">
        <f>E178</f>
        <v>284.5</v>
      </c>
      <c r="G176" s="146"/>
      <c r="O176" s="19"/>
    </row>
    <row r="177" spans="1:15" s="68" customFormat="1" ht="25.5">
      <c r="A177" s="25" t="s">
        <v>155</v>
      </c>
      <c r="B177" s="65" t="s">
        <v>370</v>
      </c>
      <c r="C177" s="119" t="s">
        <v>156</v>
      </c>
      <c r="D177" s="21"/>
      <c r="E177" s="371">
        <f>E178</f>
        <v>284.5</v>
      </c>
      <c r="G177" s="146"/>
      <c r="O177" s="19"/>
    </row>
    <row r="178" spans="1:15" s="68" customFormat="1" ht="76.5">
      <c r="A178" s="30" t="s">
        <v>154</v>
      </c>
      <c r="B178" s="66" t="s">
        <v>370</v>
      </c>
      <c r="C178" s="117" t="s">
        <v>153</v>
      </c>
      <c r="D178" s="1"/>
      <c r="E178" s="377">
        <f>E179</f>
        <v>284.5</v>
      </c>
      <c r="G178" s="146"/>
      <c r="O178" s="19"/>
    </row>
    <row r="179" spans="1:15" s="67" customFormat="1" ht="15.75" customHeight="1">
      <c r="A179" s="31" t="s">
        <v>583</v>
      </c>
      <c r="B179" s="66" t="s">
        <v>370</v>
      </c>
      <c r="C179" s="117" t="s">
        <v>153</v>
      </c>
      <c r="D179" s="44">
        <v>240</v>
      </c>
      <c r="E179" s="378">
        <f>1445-475-490-180+200-215.5</f>
        <v>284.5</v>
      </c>
      <c r="G179" s="147"/>
      <c r="O179" s="160"/>
    </row>
    <row r="180" spans="1:15" s="68" customFormat="1" ht="66" hidden="1">
      <c r="A180" s="30" t="s">
        <v>536</v>
      </c>
      <c r="B180" s="66" t="s">
        <v>370</v>
      </c>
      <c r="C180" s="117" t="s">
        <v>508</v>
      </c>
      <c r="D180" s="1"/>
      <c r="E180" s="377">
        <f>E181</f>
        <v>0</v>
      </c>
      <c r="G180" s="146"/>
      <c r="O180" s="19"/>
    </row>
    <row r="181" spans="1:15" s="67" customFormat="1" ht="15.75" customHeight="1" hidden="1">
      <c r="A181" s="31" t="s">
        <v>583</v>
      </c>
      <c r="B181" s="66" t="s">
        <v>370</v>
      </c>
      <c r="C181" s="117" t="s">
        <v>508</v>
      </c>
      <c r="D181" s="44">
        <v>240</v>
      </c>
      <c r="E181" s="378"/>
      <c r="G181" s="147"/>
      <c r="O181" s="160"/>
    </row>
    <row r="182" spans="1:15" s="63" customFormat="1" ht="51">
      <c r="A182" s="47" t="s">
        <v>505</v>
      </c>
      <c r="B182" s="65" t="s">
        <v>370</v>
      </c>
      <c r="C182" s="48" t="s">
        <v>117</v>
      </c>
      <c r="D182" s="50"/>
      <c r="E182" s="380">
        <f>E183</f>
        <v>158392.56732</v>
      </c>
      <c r="G182" s="140"/>
      <c r="O182" s="29"/>
    </row>
    <row r="183" spans="1:15" s="59" customFormat="1" ht="102">
      <c r="A183" s="47" t="s">
        <v>194</v>
      </c>
      <c r="B183" s="65" t="s">
        <v>370</v>
      </c>
      <c r="C183" s="51" t="s">
        <v>152</v>
      </c>
      <c r="D183" s="53"/>
      <c r="E183" s="380">
        <f>E184</f>
        <v>158392.56732</v>
      </c>
      <c r="G183" s="141"/>
      <c r="O183" s="18"/>
    </row>
    <row r="184" spans="1:8" s="59" customFormat="1" ht="25.5">
      <c r="A184" s="25" t="s">
        <v>149</v>
      </c>
      <c r="B184" s="65" t="s">
        <v>370</v>
      </c>
      <c r="C184" s="51" t="s">
        <v>150</v>
      </c>
      <c r="D184" s="278"/>
      <c r="E184" s="380">
        <f>E185+E187+E192+E194+E196+E198+E200</f>
        <v>158392.56732</v>
      </c>
      <c r="G184" s="141"/>
      <c r="H184" s="141"/>
    </row>
    <row r="185" spans="1:15" s="59" customFormat="1" ht="127.5">
      <c r="A185" s="52" t="s">
        <v>506</v>
      </c>
      <c r="B185" s="66" t="s">
        <v>370</v>
      </c>
      <c r="C185" s="43" t="s">
        <v>221</v>
      </c>
      <c r="D185" s="53"/>
      <c r="E185" s="380">
        <f>E186</f>
        <v>63702.0321</v>
      </c>
      <c r="G185" s="141"/>
      <c r="O185" s="18"/>
    </row>
    <row r="186" spans="1:8" ht="12.75">
      <c r="A186" s="33" t="s">
        <v>589</v>
      </c>
      <c r="B186" s="66" t="s">
        <v>370</v>
      </c>
      <c r="C186" s="43" t="s">
        <v>221</v>
      </c>
      <c r="D186" s="44">
        <v>410</v>
      </c>
      <c r="E186" s="378">
        <v>63702.0321</v>
      </c>
      <c r="H186" s="131"/>
    </row>
    <row r="187" spans="1:5" ht="127.5">
      <c r="A187" s="126" t="s">
        <v>540</v>
      </c>
      <c r="B187" s="127" t="s">
        <v>370</v>
      </c>
      <c r="C187" s="128" t="s">
        <v>222</v>
      </c>
      <c r="D187" s="129"/>
      <c r="E187" s="383">
        <f>E188+E190</f>
        <v>66869.88822</v>
      </c>
    </row>
    <row r="188" spans="1:5" ht="127.5">
      <c r="A188" s="52" t="s">
        <v>538</v>
      </c>
      <c r="B188" s="66" t="s">
        <v>370</v>
      </c>
      <c r="C188" s="43" t="s">
        <v>222</v>
      </c>
      <c r="D188" s="54"/>
      <c r="E188" s="378">
        <f>E189</f>
        <v>65296.79822</v>
      </c>
    </row>
    <row r="189" spans="1:8" ht="12.75">
      <c r="A189" s="33" t="s">
        <v>589</v>
      </c>
      <c r="B189" s="66" t="s">
        <v>370</v>
      </c>
      <c r="C189" s="43" t="s">
        <v>222</v>
      </c>
      <c r="D189" s="44">
        <v>410</v>
      </c>
      <c r="E189" s="378">
        <v>65296.79822</v>
      </c>
      <c r="H189" s="131"/>
    </row>
    <row r="190" spans="1:9" ht="127.5">
      <c r="A190" s="52" t="s">
        <v>539</v>
      </c>
      <c r="B190" s="66" t="s">
        <v>370</v>
      </c>
      <c r="C190" s="43" t="s">
        <v>235</v>
      </c>
      <c r="D190" s="54"/>
      <c r="E190" s="378">
        <f>E191</f>
        <v>1573.09</v>
      </c>
      <c r="I190" s="150"/>
    </row>
    <row r="191" spans="1:8" ht="12.75">
      <c r="A191" s="33" t="s">
        <v>589</v>
      </c>
      <c r="B191" s="66" t="s">
        <v>370</v>
      </c>
      <c r="C191" s="43" t="s">
        <v>235</v>
      </c>
      <c r="D191" s="44">
        <v>410</v>
      </c>
      <c r="E191" s="378">
        <v>1573.09</v>
      </c>
      <c r="H191" s="131"/>
    </row>
    <row r="192" spans="1:15" s="63" customFormat="1" ht="93" customHeight="1">
      <c r="A192" s="52" t="s">
        <v>195</v>
      </c>
      <c r="B192" s="66" t="s">
        <v>370</v>
      </c>
      <c r="C192" s="43" t="s">
        <v>151</v>
      </c>
      <c r="D192" s="54"/>
      <c r="E192" s="378">
        <f>E193</f>
        <v>9327</v>
      </c>
      <c r="G192" s="140"/>
      <c r="O192" s="29"/>
    </row>
    <row r="193" spans="1:15" s="59" customFormat="1" ht="14.25" customHeight="1">
      <c r="A193" s="3" t="s">
        <v>588</v>
      </c>
      <c r="B193" s="66" t="s">
        <v>370</v>
      </c>
      <c r="C193" s="43" t="s">
        <v>151</v>
      </c>
      <c r="D193" s="44">
        <v>410</v>
      </c>
      <c r="E193" s="378">
        <f>10900-1573</f>
        <v>9327</v>
      </c>
      <c r="G193" s="141"/>
      <c r="H193" s="141"/>
      <c r="O193" s="18"/>
    </row>
    <row r="194" spans="1:15" s="59" customFormat="1" ht="76.5">
      <c r="A194" s="52" t="s">
        <v>354</v>
      </c>
      <c r="B194" s="66" t="s">
        <v>370</v>
      </c>
      <c r="C194" s="43" t="s">
        <v>353</v>
      </c>
      <c r="D194" s="53"/>
      <c r="E194" s="380">
        <f>E195</f>
        <v>10438.13925</v>
      </c>
      <c r="O194" s="18"/>
    </row>
    <row r="195" spans="1:7" ht="17.25" customHeight="1">
      <c r="A195" s="3" t="s">
        <v>588</v>
      </c>
      <c r="B195" s="66" t="s">
        <v>370</v>
      </c>
      <c r="C195" s="43" t="s">
        <v>353</v>
      </c>
      <c r="D195" s="44">
        <v>410</v>
      </c>
      <c r="E195" s="378">
        <v>10438.13925</v>
      </c>
      <c r="G195" s="18"/>
    </row>
    <row r="196" spans="1:15" s="59" customFormat="1" ht="76.5">
      <c r="A196" s="52" t="s">
        <v>354</v>
      </c>
      <c r="B196" s="66" t="s">
        <v>370</v>
      </c>
      <c r="C196" s="43" t="s">
        <v>355</v>
      </c>
      <c r="D196" s="53"/>
      <c r="E196" s="380">
        <f>E197</f>
        <v>105.43275</v>
      </c>
      <c r="O196" s="18"/>
    </row>
    <row r="197" spans="1:7" ht="17.25" customHeight="1">
      <c r="A197" s="3" t="s">
        <v>588</v>
      </c>
      <c r="B197" s="66" t="s">
        <v>370</v>
      </c>
      <c r="C197" s="43" t="s">
        <v>355</v>
      </c>
      <c r="D197" s="44">
        <v>410</v>
      </c>
      <c r="E197" s="378">
        <v>105.43275</v>
      </c>
      <c r="G197" s="18"/>
    </row>
    <row r="198" spans="1:15" s="59" customFormat="1" ht="102">
      <c r="A198" s="52" t="s">
        <v>356</v>
      </c>
      <c r="B198" s="66" t="s">
        <v>370</v>
      </c>
      <c r="C198" s="43" t="s">
        <v>357</v>
      </c>
      <c r="D198" s="53"/>
      <c r="E198" s="380">
        <f>E199</f>
        <v>7870.57425</v>
      </c>
      <c r="O198" s="18"/>
    </row>
    <row r="199" spans="1:7" ht="19.5" customHeight="1">
      <c r="A199" s="31" t="s">
        <v>583</v>
      </c>
      <c r="B199" s="66" t="s">
        <v>370</v>
      </c>
      <c r="C199" s="43" t="s">
        <v>357</v>
      </c>
      <c r="D199" s="44">
        <v>240</v>
      </c>
      <c r="E199" s="378">
        <v>7870.57425</v>
      </c>
      <c r="G199" s="18"/>
    </row>
    <row r="200" spans="1:15" s="59" customFormat="1" ht="102">
      <c r="A200" s="52" t="s">
        <v>356</v>
      </c>
      <c r="B200" s="66" t="s">
        <v>370</v>
      </c>
      <c r="C200" s="43" t="s">
        <v>358</v>
      </c>
      <c r="D200" s="53"/>
      <c r="E200" s="380">
        <f>E201</f>
        <v>79.50075</v>
      </c>
      <c r="O200" s="18"/>
    </row>
    <row r="201" spans="1:7" ht="30.75" customHeight="1">
      <c r="A201" s="31" t="s">
        <v>583</v>
      </c>
      <c r="B201" s="66" t="s">
        <v>370</v>
      </c>
      <c r="C201" s="43" t="s">
        <v>358</v>
      </c>
      <c r="D201" s="44">
        <v>240</v>
      </c>
      <c r="E201" s="378">
        <v>79.50075</v>
      </c>
      <c r="G201" s="18"/>
    </row>
    <row r="202" spans="1:8" s="102" customFormat="1" ht="15">
      <c r="A202" s="124" t="s">
        <v>406</v>
      </c>
      <c r="B202" s="91" t="s">
        <v>405</v>
      </c>
      <c r="C202" s="89"/>
      <c r="D202" s="89"/>
      <c r="E202" s="372">
        <f>E203+E216</f>
        <v>9462.195310000001</v>
      </c>
      <c r="G202" s="148"/>
      <c r="H202" s="149"/>
    </row>
    <row r="203" spans="1:5" ht="25.5">
      <c r="A203" s="23" t="s">
        <v>448</v>
      </c>
      <c r="B203" s="65" t="s">
        <v>405</v>
      </c>
      <c r="C203" s="40" t="s">
        <v>94</v>
      </c>
      <c r="D203" s="40"/>
      <c r="E203" s="374">
        <f>E204</f>
        <v>2265.30186</v>
      </c>
    </row>
    <row r="204" spans="1:5" ht="25.5">
      <c r="A204" s="25" t="s">
        <v>415</v>
      </c>
      <c r="B204" s="65" t="s">
        <v>405</v>
      </c>
      <c r="C204" s="21" t="s">
        <v>93</v>
      </c>
      <c r="D204" s="21"/>
      <c r="E204" s="371">
        <f>E208+E210+E212+E205+E214</f>
        <v>2265.30186</v>
      </c>
    </row>
    <row r="205" spans="1:5" ht="26.25" hidden="1">
      <c r="A205" s="87" t="s">
        <v>575</v>
      </c>
      <c r="B205" s="66" t="s">
        <v>405</v>
      </c>
      <c r="C205" s="43" t="s">
        <v>507</v>
      </c>
      <c r="D205" s="54"/>
      <c r="E205" s="378">
        <f>E206</f>
        <v>0</v>
      </c>
    </row>
    <row r="206" spans="1:5" ht="31.5" customHeight="1" hidden="1">
      <c r="A206" s="31" t="s">
        <v>583</v>
      </c>
      <c r="B206" s="66" t="s">
        <v>405</v>
      </c>
      <c r="C206" s="43" t="s">
        <v>507</v>
      </c>
      <c r="D206" s="36">
        <v>240</v>
      </c>
      <c r="E206" s="378"/>
    </row>
    <row r="207" spans="1:5" ht="14.25" customHeight="1">
      <c r="A207" s="25" t="s">
        <v>415</v>
      </c>
      <c r="B207" s="65" t="s">
        <v>405</v>
      </c>
      <c r="C207" s="51" t="s">
        <v>92</v>
      </c>
      <c r="D207" s="36"/>
      <c r="E207" s="378">
        <f>E208+E210+E212</f>
        <v>2265.30186</v>
      </c>
    </row>
    <row r="208" spans="1:8" ht="25.5">
      <c r="A208" s="3" t="s">
        <v>510</v>
      </c>
      <c r="B208" s="66" t="s">
        <v>405</v>
      </c>
      <c r="C208" s="43" t="s">
        <v>148</v>
      </c>
      <c r="D208" s="44"/>
      <c r="E208" s="378">
        <f>E209</f>
        <v>825.8775</v>
      </c>
      <c r="H208" s="112"/>
    </row>
    <row r="209" spans="1:5" ht="25.5">
      <c r="A209" s="31" t="s">
        <v>378</v>
      </c>
      <c r="B209" s="66" t="s">
        <v>405</v>
      </c>
      <c r="C209" s="43" t="s">
        <v>148</v>
      </c>
      <c r="D209" s="44">
        <v>810</v>
      </c>
      <c r="E209" s="378">
        <f>1000-200+25.8775</f>
        <v>825.8775</v>
      </c>
    </row>
    <row r="210" spans="1:17" s="67" customFormat="1" ht="25.5">
      <c r="A210" s="156" t="s">
        <v>570</v>
      </c>
      <c r="B210" s="28" t="s">
        <v>405</v>
      </c>
      <c r="C210" s="1" t="s">
        <v>318</v>
      </c>
      <c r="D210" s="116"/>
      <c r="E210" s="378">
        <f>E211</f>
        <v>719.71218</v>
      </c>
      <c r="O210" s="160"/>
      <c r="Q210" s="168"/>
    </row>
    <row r="211" spans="1:15" s="67" customFormat="1" ht="29.25" customHeight="1">
      <c r="A211" s="31" t="s">
        <v>583</v>
      </c>
      <c r="B211" s="28" t="s">
        <v>405</v>
      </c>
      <c r="C211" s="1" t="s">
        <v>318</v>
      </c>
      <c r="D211" s="36">
        <v>240</v>
      </c>
      <c r="E211" s="378">
        <v>719.71218</v>
      </c>
      <c r="O211" s="160"/>
    </row>
    <row r="212" spans="1:15" s="67" customFormat="1" ht="25.5">
      <c r="A212" s="156" t="s">
        <v>569</v>
      </c>
      <c r="B212" s="28" t="s">
        <v>405</v>
      </c>
      <c r="C212" s="1" t="s">
        <v>317</v>
      </c>
      <c r="D212" s="116"/>
      <c r="E212" s="378">
        <f>E213</f>
        <v>719.71218</v>
      </c>
      <c r="O212" s="160"/>
    </row>
    <row r="213" spans="1:15" s="67" customFormat="1" ht="25.5">
      <c r="A213" s="33" t="s">
        <v>382</v>
      </c>
      <c r="B213" s="28" t="s">
        <v>405</v>
      </c>
      <c r="C213" s="1" t="s">
        <v>317</v>
      </c>
      <c r="D213" s="116">
        <v>244</v>
      </c>
      <c r="E213" s="378">
        <v>719.71218</v>
      </c>
      <c r="O213" s="160"/>
    </row>
    <row r="214" spans="1:15" s="67" customFormat="1" ht="13.5" hidden="1">
      <c r="A214" s="33" t="s">
        <v>75</v>
      </c>
      <c r="B214" s="28" t="s">
        <v>405</v>
      </c>
      <c r="C214" s="1" t="s">
        <v>72</v>
      </c>
      <c r="D214" s="116"/>
      <c r="E214" s="378">
        <f>E215</f>
        <v>0</v>
      </c>
      <c r="O214" s="160"/>
    </row>
    <row r="215" spans="1:15" s="67" customFormat="1" ht="39" hidden="1">
      <c r="A215" s="31" t="s">
        <v>583</v>
      </c>
      <c r="B215" s="28" t="s">
        <v>405</v>
      </c>
      <c r="C215" s="1" t="s">
        <v>72</v>
      </c>
      <c r="D215" s="116">
        <v>240</v>
      </c>
      <c r="E215" s="378"/>
      <c r="O215" s="160"/>
    </row>
    <row r="216" spans="1:15" s="59" customFormat="1" ht="51">
      <c r="A216" s="23" t="s">
        <v>78</v>
      </c>
      <c r="B216" s="20" t="s">
        <v>405</v>
      </c>
      <c r="C216" s="21" t="s">
        <v>136</v>
      </c>
      <c r="D216" s="21"/>
      <c r="E216" s="371">
        <f>E217+E223+E235</f>
        <v>7196.8934500000005</v>
      </c>
      <c r="G216" s="141"/>
      <c r="O216" s="18"/>
    </row>
    <row r="217" spans="1:15" s="59" customFormat="1" ht="76.5">
      <c r="A217" s="25" t="s">
        <v>80</v>
      </c>
      <c r="B217" s="20" t="s">
        <v>405</v>
      </c>
      <c r="C217" s="21" t="s">
        <v>298</v>
      </c>
      <c r="D217" s="21"/>
      <c r="E217" s="371">
        <f>E218</f>
        <v>2039.12934</v>
      </c>
      <c r="G217" s="141"/>
      <c r="O217" s="18"/>
    </row>
    <row r="218" spans="1:5" ht="63.75">
      <c r="A218" s="27" t="s">
        <v>276</v>
      </c>
      <c r="B218" s="28" t="s">
        <v>405</v>
      </c>
      <c r="C218" s="1" t="s">
        <v>359</v>
      </c>
      <c r="D218" s="1"/>
      <c r="E218" s="377">
        <f>E219+E220+E221</f>
        <v>2039.12934</v>
      </c>
    </row>
    <row r="219" spans="1:7" s="19" customFormat="1" ht="29.25" customHeight="1">
      <c r="A219" s="31" t="s">
        <v>583</v>
      </c>
      <c r="B219" s="28" t="s">
        <v>405</v>
      </c>
      <c r="C219" s="1" t="s">
        <v>297</v>
      </c>
      <c r="D219" s="36">
        <v>240</v>
      </c>
      <c r="E219" s="377">
        <v>83.3</v>
      </c>
      <c r="G219" s="134"/>
    </row>
    <row r="220" spans="1:15" s="67" customFormat="1" ht="25.5">
      <c r="A220" s="31" t="s">
        <v>378</v>
      </c>
      <c r="B220" s="28" t="s">
        <v>405</v>
      </c>
      <c r="C220" s="1" t="s">
        <v>319</v>
      </c>
      <c r="D220" s="44">
        <v>810</v>
      </c>
      <c r="E220" s="378">
        <f>196-4.17066</f>
        <v>191.82934</v>
      </c>
      <c r="O220" s="160"/>
    </row>
    <row r="221" spans="1:15" s="68" customFormat="1" ht="25.5">
      <c r="A221" s="30" t="s">
        <v>337</v>
      </c>
      <c r="B221" s="28" t="s">
        <v>405</v>
      </c>
      <c r="C221" s="1" t="s">
        <v>316</v>
      </c>
      <c r="D221" s="1"/>
      <c r="E221" s="377">
        <f>E222</f>
        <v>1764</v>
      </c>
      <c r="O221" s="19"/>
    </row>
    <row r="222" spans="1:15" s="67" customFormat="1" ht="25.5">
      <c r="A222" s="31" t="s">
        <v>378</v>
      </c>
      <c r="B222" s="28" t="s">
        <v>405</v>
      </c>
      <c r="C222" s="1" t="s">
        <v>316</v>
      </c>
      <c r="D222" s="44">
        <v>810</v>
      </c>
      <c r="E222" s="378">
        <v>1764</v>
      </c>
      <c r="O222" s="160"/>
    </row>
    <row r="223" spans="1:15" s="68" customFormat="1" ht="89.25">
      <c r="A223" s="25" t="s">
        <v>141</v>
      </c>
      <c r="B223" s="20" t="s">
        <v>405</v>
      </c>
      <c r="C223" s="21" t="s">
        <v>147</v>
      </c>
      <c r="D223" s="21"/>
      <c r="E223" s="371">
        <f>E225+E230+E228+E232</f>
        <v>5022.392400000001</v>
      </c>
      <c r="G223" s="146"/>
      <c r="O223" s="19"/>
    </row>
    <row r="224" spans="1:15" s="68" customFormat="1" ht="25.5">
      <c r="A224" s="25" t="s">
        <v>143</v>
      </c>
      <c r="B224" s="20" t="s">
        <v>405</v>
      </c>
      <c r="C224" s="21" t="s">
        <v>144</v>
      </c>
      <c r="D224" s="21"/>
      <c r="E224" s="371">
        <f>E225+E232+E228+E230</f>
        <v>5022.392400000001</v>
      </c>
      <c r="G224" s="146"/>
      <c r="O224" s="19"/>
    </row>
    <row r="225" spans="1:15" s="68" customFormat="1" ht="102">
      <c r="A225" s="30" t="s">
        <v>142</v>
      </c>
      <c r="B225" s="28" t="s">
        <v>405</v>
      </c>
      <c r="C225" s="1" t="s">
        <v>145</v>
      </c>
      <c r="D225" s="1"/>
      <c r="E225" s="377">
        <f>E226+E227</f>
        <v>3.907985046680551E-14</v>
      </c>
      <c r="G225" s="146"/>
      <c r="O225" s="19"/>
    </row>
    <row r="226" spans="1:15" s="67" customFormat="1" ht="26.25" hidden="1">
      <c r="A226" s="31" t="s">
        <v>378</v>
      </c>
      <c r="B226" s="28" t="s">
        <v>405</v>
      </c>
      <c r="C226" s="1" t="s">
        <v>512</v>
      </c>
      <c r="D226" s="44">
        <v>810</v>
      </c>
      <c r="E226" s="378"/>
      <c r="O226" s="160"/>
    </row>
    <row r="227" spans="1:5" ht="31.5" customHeight="1">
      <c r="A227" s="31" t="s">
        <v>583</v>
      </c>
      <c r="B227" s="28" t="s">
        <v>405</v>
      </c>
      <c r="C227" s="1" t="s">
        <v>145</v>
      </c>
      <c r="D227" s="36">
        <v>240</v>
      </c>
      <c r="E227" s="377">
        <f>1345-1000+1740-279.3-550-900-332.87914-22.82086</f>
        <v>3.907985046680551E-14</v>
      </c>
    </row>
    <row r="228" spans="1:5" ht="18" customHeight="1">
      <c r="A228" s="31" t="s">
        <v>307</v>
      </c>
      <c r="B228" s="28" t="s">
        <v>405</v>
      </c>
      <c r="C228" s="1" t="s">
        <v>308</v>
      </c>
      <c r="D228" s="36"/>
      <c r="E228" s="377">
        <f>E229</f>
        <v>311.3924</v>
      </c>
    </row>
    <row r="229" spans="1:5" ht="15.75" customHeight="1">
      <c r="A229" s="31" t="s">
        <v>583</v>
      </c>
      <c r="B229" s="28" t="s">
        <v>405</v>
      </c>
      <c r="C229" s="1" t="s">
        <v>308</v>
      </c>
      <c r="D229" s="36">
        <v>240</v>
      </c>
      <c r="E229" s="377">
        <f>332.87914-19.9297-1.55704</f>
        <v>311.3924</v>
      </c>
    </row>
    <row r="230" spans="1:15" s="68" customFormat="1" ht="25.5">
      <c r="A230" s="31" t="s">
        <v>307</v>
      </c>
      <c r="B230" s="28" t="s">
        <v>405</v>
      </c>
      <c r="C230" s="1" t="s">
        <v>309</v>
      </c>
      <c r="D230" s="1"/>
      <c r="E230" s="377">
        <f>E231</f>
        <v>2971</v>
      </c>
      <c r="O230" s="19"/>
    </row>
    <row r="231" spans="1:15" s="67" customFormat="1" ht="25.5">
      <c r="A231" s="31" t="s">
        <v>583</v>
      </c>
      <c r="B231" s="28" t="s">
        <v>405</v>
      </c>
      <c r="C231" s="1" t="s">
        <v>309</v>
      </c>
      <c r="D231" s="44">
        <v>240</v>
      </c>
      <c r="E231" s="378">
        <v>2971</v>
      </c>
      <c r="O231" s="160"/>
    </row>
    <row r="232" spans="1:5" ht="33" customHeight="1">
      <c r="A232" s="31" t="s">
        <v>612</v>
      </c>
      <c r="B232" s="28" t="s">
        <v>405</v>
      </c>
      <c r="C232" s="1" t="s">
        <v>146</v>
      </c>
      <c r="D232" s="36"/>
      <c r="E232" s="377">
        <f>E233+E234</f>
        <v>1740</v>
      </c>
    </row>
    <row r="233" spans="1:5" ht="30" customHeight="1">
      <c r="A233" s="31" t="s">
        <v>583</v>
      </c>
      <c r="B233" s="28" t="s">
        <v>405</v>
      </c>
      <c r="C233" s="1" t="s">
        <v>146</v>
      </c>
      <c r="D233" s="36">
        <v>240</v>
      </c>
      <c r="E233" s="377">
        <v>1740</v>
      </c>
    </row>
    <row r="234" spans="1:5" ht="20.25" customHeight="1" hidden="1">
      <c r="A234" s="33" t="s">
        <v>589</v>
      </c>
      <c r="B234" s="28" t="s">
        <v>405</v>
      </c>
      <c r="C234" s="1" t="s">
        <v>607</v>
      </c>
      <c r="D234" s="38">
        <v>410</v>
      </c>
      <c r="E234" s="377"/>
    </row>
    <row r="235" spans="1:15" s="68" customFormat="1" ht="76.5">
      <c r="A235" s="108" t="s">
        <v>137</v>
      </c>
      <c r="B235" s="20" t="s">
        <v>405</v>
      </c>
      <c r="C235" s="21" t="s">
        <v>140</v>
      </c>
      <c r="D235" s="21"/>
      <c r="E235" s="371">
        <f>E237</f>
        <v>135.37171</v>
      </c>
      <c r="G235" s="146"/>
      <c r="O235" s="19"/>
    </row>
    <row r="236" spans="1:15" s="68" customFormat="1" ht="25.5">
      <c r="A236" s="25" t="s">
        <v>130</v>
      </c>
      <c r="B236" s="65" t="s">
        <v>405</v>
      </c>
      <c r="C236" s="119" t="s">
        <v>138</v>
      </c>
      <c r="D236" s="21"/>
      <c r="E236" s="371">
        <f>E237</f>
        <v>135.37171</v>
      </c>
      <c r="G236" s="146"/>
      <c r="O236" s="19"/>
    </row>
    <row r="237" spans="1:15" s="68" customFormat="1" ht="18" customHeight="1">
      <c r="A237" s="30" t="s">
        <v>336</v>
      </c>
      <c r="B237" s="66" t="s">
        <v>405</v>
      </c>
      <c r="C237" s="117" t="s">
        <v>139</v>
      </c>
      <c r="D237" s="1"/>
      <c r="E237" s="377">
        <f>E238+E239</f>
        <v>135.37171</v>
      </c>
      <c r="G237" s="146"/>
      <c r="O237" s="19"/>
    </row>
    <row r="238" spans="1:15" s="67" customFormat="1" ht="25.5">
      <c r="A238" s="33" t="s">
        <v>382</v>
      </c>
      <c r="B238" s="66" t="s">
        <v>405</v>
      </c>
      <c r="C238" s="117" t="s">
        <v>139</v>
      </c>
      <c r="D238" s="36">
        <v>240</v>
      </c>
      <c r="E238" s="378">
        <f>580-355.71-88.91829</f>
        <v>135.37171</v>
      </c>
      <c r="G238" s="147"/>
      <c r="O238" s="160"/>
    </row>
    <row r="239" spans="1:15" s="67" customFormat="1" ht="13.5" hidden="1">
      <c r="A239" s="33" t="s">
        <v>589</v>
      </c>
      <c r="B239" s="66" t="s">
        <v>405</v>
      </c>
      <c r="C239" s="117" t="s">
        <v>529</v>
      </c>
      <c r="D239" s="44">
        <v>410</v>
      </c>
      <c r="E239" s="378">
        <f>747-747</f>
        <v>0</v>
      </c>
      <c r="O239" s="160"/>
    </row>
    <row r="240" spans="1:15" s="103" customFormat="1" ht="15">
      <c r="A240" s="100" t="s">
        <v>437</v>
      </c>
      <c r="B240" s="91" t="s">
        <v>438</v>
      </c>
      <c r="C240" s="89"/>
      <c r="D240" s="89"/>
      <c r="E240" s="374">
        <f>E241+E269+E300</f>
        <v>23886.58433</v>
      </c>
      <c r="O240" s="161"/>
    </row>
    <row r="241" spans="1:19" ht="25.5">
      <c r="A241" s="23" t="s">
        <v>448</v>
      </c>
      <c r="B241" s="65" t="s">
        <v>438</v>
      </c>
      <c r="C241" s="51" t="s">
        <v>94</v>
      </c>
      <c r="D241" s="54"/>
      <c r="E241" s="380">
        <f>E242</f>
        <v>6820.939</v>
      </c>
      <c r="S241" s="130"/>
    </row>
    <row r="242" spans="1:5" ht="25.5">
      <c r="A242" s="25" t="s">
        <v>415</v>
      </c>
      <c r="B242" s="65" t="s">
        <v>438</v>
      </c>
      <c r="C242" s="21" t="s">
        <v>93</v>
      </c>
      <c r="D242" s="21"/>
      <c r="E242" s="371">
        <f>E250</f>
        <v>6820.939</v>
      </c>
    </row>
    <row r="243" spans="1:7" s="19" customFormat="1" ht="26.25" hidden="1">
      <c r="A243" s="46" t="s">
        <v>451</v>
      </c>
      <c r="B243" s="37" t="s">
        <v>438</v>
      </c>
      <c r="C243" s="36" t="s">
        <v>413</v>
      </c>
      <c r="D243" s="36"/>
      <c r="E243" s="375">
        <f>E244+E245+E246+E247</f>
        <v>0</v>
      </c>
      <c r="G243" s="134"/>
    </row>
    <row r="244" spans="1:7" s="64" customFormat="1" ht="18.75" customHeight="1" hidden="1">
      <c r="A244" s="163" t="s">
        <v>586</v>
      </c>
      <c r="B244" s="37" t="s">
        <v>438</v>
      </c>
      <c r="C244" s="36" t="s">
        <v>413</v>
      </c>
      <c r="D244" s="36">
        <v>110</v>
      </c>
      <c r="E244" s="375"/>
      <c r="G244" s="142"/>
    </row>
    <row r="245" spans="1:15" s="26" customFormat="1" ht="27" hidden="1">
      <c r="A245" s="33" t="s">
        <v>452</v>
      </c>
      <c r="B245" s="37" t="s">
        <v>438</v>
      </c>
      <c r="C245" s="36" t="s">
        <v>413</v>
      </c>
      <c r="D245" s="36">
        <v>112</v>
      </c>
      <c r="E245" s="375">
        <v>0</v>
      </c>
      <c r="G245" s="138"/>
      <c r="O245" s="62"/>
    </row>
    <row r="246" spans="1:7" s="29" customFormat="1" ht="27" customHeight="1" hidden="1">
      <c r="A246" s="31" t="s">
        <v>583</v>
      </c>
      <c r="B246" s="37" t="s">
        <v>438</v>
      </c>
      <c r="C246" s="36" t="s">
        <v>413</v>
      </c>
      <c r="D246" s="36">
        <v>240</v>
      </c>
      <c r="E246" s="375"/>
      <c r="G246" s="136"/>
    </row>
    <row r="247" spans="1:7" s="29" customFormat="1" ht="18.75" customHeight="1" hidden="1">
      <c r="A247" s="163" t="s">
        <v>587</v>
      </c>
      <c r="B247" s="37" t="s">
        <v>438</v>
      </c>
      <c r="C247" s="36" t="s">
        <v>413</v>
      </c>
      <c r="D247" s="36">
        <v>850</v>
      </c>
      <c r="E247" s="375"/>
      <c r="G247" s="136"/>
    </row>
    <row r="248" spans="1:7" s="19" customFormat="1" ht="26.25" hidden="1">
      <c r="A248" s="46" t="s">
        <v>620</v>
      </c>
      <c r="B248" s="37" t="s">
        <v>438</v>
      </c>
      <c r="C248" s="36" t="s">
        <v>619</v>
      </c>
      <c r="D248" s="36"/>
      <c r="E248" s="375">
        <f>E249</f>
        <v>0</v>
      </c>
      <c r="G248" s="134"/>
    </row>
    <row r="249" spans="1:7" s="64" customFormat="1" ht="18.75" customHeight="1" hidden="1">
      <c r="A249" s="3" t="s">
        <v>592</v>
      </c>
      <c r="B249" s="37" t="s">
        <v>438</v>
      </c>
      <c r="C249" s="36" t="s">
        <v>619</v>
      </c>
      <c r="D249" s="36">
        <v>610</v>
      </c>
      <c r="E249" s="375">
        <v>0</v>
      </c>
      <c r="G249" s="142"/>
    </row>
    <row r="250" spans="1:7" s="64" customFormat="1" ht="12.75" customHeight="1">
      <c r="A250" s="25" t="s">
        <v>415</v>
      </c>
      <c r="B250" s="277" t="s">
        <v>438</v>
      </c>
      <c r="C250" s="275" t="s">
        <v>92</v>
      </c>
      <c r="D250" s="36"/>
      <c r="E250" s="375">
        <f>E251+E253+E255+E257</f>
        <v>6820.939</v>
      </c>
      <c r="G250" s="142"/>
    </row>
    <row r="251" spans="1:5" ht="25.5">
      <c r="A251" s="46" t="s">
        <v>513</v>
      </c>
      <c r="B251" s="66" t="s">
        <v>438</v>
      </c>
      <c r="C251" s="43" t="s">
        <v>127</v>
      </c>
      <c r="D251" s="44"/>
      <c r="E251" s="378">
        <f>E252</f>
        <v>4489.8</v>
      </c>
    </row>
    <row r="252" spans="1:5" ht="29.25" customHeight="1">
      <c r="A252" s="31" t="s">
        <v>583</v>
      </c>
      <c r="B252" s="66" t="s">
        <v>438</v>
      </c>
      <c r="C252" s="43" t="s">
        <v>127</v>
      </c>
      <c r="D252" s="36">
        <v>240</v>
      </c>
      <c r="E252" s="378">
        <f>3800+873.8-184</f>
        <v>4489.8</v>
      </c>
    </row>
    <row r="253" spans="1:15" s="67" customFormat="1" ht="26.25" hidden="1">
      <c r="A253" s="42" t="s">
        <v>216</v>
      </c>
      <c r="B253" s="66" t="s">
        <v>438</v>
      </c>
      <c r="C253" s="43" t="s">
        <v>128</v>
      </c>
      <c r="D253" s="44"/>
      <c r="E253" s="378">
        <f>E254</f>
        <v>0</v>
      </c>
      <c r="G253" s="147"/>
      <c r="O253" s="160"/>
    </row>
    <row r="254" spans="1:7" s="62" customFormat="1" ht="28.5" customHeight="1" hidden="1">
      <c r="A254" s="31" t="s">
        <v>583</v>
      </c>
      <c r="B254" s="66" t="s">
        <v>438</v>
      </c>
      <c r="C254" s="43" t="s">
        <v>128</v>
      </c>
      <c r="D254" s="36">
        <v>240</v>
      </c>
      <c r="E254" s="378">
        <v>0</v>
      </c>
      <c r="G254" s="145"/>
    </row>
    <row r="255" spans="1:7" s="29" customFormat="1" ht="25.5">
      <c r="A255" s="3" t="s">
        <v>514</v>
      </c>
      <c r="B255" s="66" t="s">
        <v>438</v>
      </c>
      <c r="C255" s="43" t="s">
        <v>129</v>
      </c>
      <c r="D255" s="44"/>
      <c r="E255" s="378">
        <f>E256</f>
        <v>321.97</v>
      </c>
      <c r="G255" s="136"/>
    </row>
    <row r="256" spans="1:7" s="29" customFormat="1" ht="29.25" customHeight="1">
      <c r="A256" s="31" t="s">
        <v>583</v>
      </c>
      <c r="B256" s="66" t="s">
        <v>438</v>
      </c>
      <c r="C256" s="43" t="s">
        <v>129</v>
      </c>
      <c r="D256" s="36">
        <v>240</v>
      </c>
      <c r="E256" s="378">
        <v>321.97</v>
      </c>
      <c r="G256" s="136"/>
    </row>
    <row r="257" spans="1:7" s="29" customFormat="1" ht="16.5" customHeight="1">
      <c r="A257" s="31" t="s">
        <v>327</v>
      </c>
      <c r="B257" s="66" t="s">
        <v>438</v>
      </c>
      <c r="C257" s="43" t="s">
        <v>92</v>
      </c>
      <c r="D257" s="36"/>
      <c r="E257" s="378">
        <f>E258+E260</f>
        <v>2009.1689999999999</v>
      </c>
      <c r="G257" s="136"/>
    </row>
    <row r="258" spans="1:5" s="29" customFormat="1" ht="25.5">
      <c r="A258" s="31" t="s">
        <v>328</v>
      </c>
      <c r="B258" s="66" t="s">
        <v>438</v>
      </c>
      <c r="C258" s="43" t="s">
        <v>326</v>
      </c>
      <c r="D258" s="44"/>
      <c r="E258" s="378">
        <f>E259</f>
        <v>254.16899999999998</v>
      </c>
    </row>
    <row r="259" spans="1:5" s="29" customFormat="1" ht="25.5">
      <c r="A259" s="33" t="s">
        <v>382</v>
      </c>
      <c r="B259" s="66" t="s">
        <v>438</v>
      </c>
      <c r="C259" s="43" t="s">
        <v>326</v>
      </c>
      <c r="D259" s="44">
        <v>244</v>
      </c>
      <c r="E259" s="378">
        <f>253.999+0.17</f>
        <v>254.16899999999998</v>
      </c>
    </row>
    <row r="260" spans="1:5" s="29" customFormat="1" ht="25.5">
      <c r="A260" s="31" t="s">
        <v>328</v>
      </c>
      <c r="B260" s="66" t="s">
        <v>438</v>
      </c>
      <c r="C260" s="43" t="s">
        <v>329</v>
      </c>
      <c r="D260" s="44"/>
      <c r="E260" s="378">
        <f>E261</f>
        <v>1755</v>
      </c>
    </row>
    <row r="261" spans="1:5" s="29" customFormat="1" ht="25.5">
      <c r="A261" s="33" t="s">
        <v>382</v>
      </c>
      <c r="B261" s="66" t="s">
        <v>438</v>
      </c>
      <c r="C261" s="43" t="s">
        <v>329</v>
      </c>
      <c r="D261" s="44">
        <v>244</v>
      </c>
      <c r="E261" s="378">
        <f>796.823+958.177</f>
        <v>1755</v>
      </c>
    </row>
    <row r="262" spans="1:7" s="29" customFormat="1" ht="26.25" hidden="1">
      <c r="A262" s="3" t="s">
        <v>608</v>
      </c>
      <c r="B262" s="66" t="s">
        <v>438</v>
      </c>
      <c r="C262" s="43" t="s">
        <v>609</v>
      </c>
      <c r="D262" s="44"/>
      <c r="E262" s="378">
        <f>E263</f>
        <v>0</v>
      </c>
      <c r="G262" s="136"/>
    </row>
    <row r="263" spans="1:7" s="29" customFormat="1" ht="29.25" customHeight="1" hidden="1">
      <c r="A263" s="31" t="s">
        <v>583</v>
      </c>
      <c r="B263" s="66" t="s">
        <v>438</v>
      </c>
      <c r="C263" s="43" t="s">
        <v>609</v>
      </c>
      <c r="D263" s="36">
        <v>240</v>
      </c>
      <c r="E263" s="378"/>
      <c r="G263" s="136"/>
    </row>
    <row r="264" spans="1:15" s="63" customFormat="1" ht="39" hidden="1">
      <c r="A264" s="47" t="s">
        <v>79</v>
      </c>
      <c r="B264" s="65" t="s">
        <v>438</v>
      </c>
      <c r="C264" s="51" t="s">
        <v>136</v>
      </c>
      <c r="D264" s="54"/>
      <c r="E264" s="380">
        <f>E265</f>
        <v>0</v>
      </c>
      <c r="G264" s="140"/>
      <c r="O264" s="29"/>
    </row>
    <row r="265" spans="1:15" s="59" customFormat="1" ht="66" hidden="1">
      <c r="A265" s="47" t="s">
        <v>81</v>
      </c>
      <c r="B265" s="65" t="s">
        <v>438</v>
      </c>
      <c r="C265" s="51" t="s">
        <v>126</v>
      </c>
      <c r="D265" s="54"/>
      <c r="E265" s="380">
        <f>E266</f>
        <v>0</v>
      </c>
      <c r="G265" s="141"/>
      <c r="O265" s="18"/>
    </row>
    <row r="266" spans="1:15" s="59" customFormat="1" ht="26.25" hidden="1">
      <c r="A266" s="25" t="s">
        <v>124</v>
      </c>
      <c r="B266" s="20" t="s">
        <v>438</v>
      </c>
      <c r="C266" s="276" t="s">
        <v>125</v>
      </c>
      <c r="D266" s="21"/>
      <c r="E266" s="371">
        <f>E267</f>
        <v>0</v>
      </c>
      <c r="G266" s="141"/>
      <c r="O266" s="18"/>
    </row>
    <row r="267" spans="1:5" ht="26.25" hidden="1">
      <c r="A267" s="52" t="s">
        <v>82</v>
      </c>
      <c r="B267" s="66" t="s">
        <v>438</v>
      </c>
      <c r="C267" s="275" t="s">
        <v>123</v>
      </c>
      <c r="D267" s="54"/>
      <c r="E267" s="378">
        <f>E268</f>
        <v>0</v>
      </c>
    </row>
    <row r="268" spans="1:5" ht="30" customHeight="1" hidden="1">
      <c r="A268" s="31" t="s">
        <v>583</v>
      </c>
      <c r="B268" s="66" t="s">
        <v>438</v>
      </c>
      <c r="C268" s="275" t="s">
        <v>123</v>
      </c>
      <c r="D268" s="36">
        <v>240</v>
      </c>
      <c r="E268" s="378">
        <v>0</v>
      </c>
    </row>
    <row r="269" spans="1:15" s="63" customFormat="1" ht="25.5">
      <c r="A269" s="47" t="s">
        <v>515</v>
      </c>
      <c r="B269" s="65" t="s">
        <v>438</v>
      </c>
      <c r="C269" s="51" t="s">
        <v>135</v>
      </c>
      <c r="D269" s="54"/>
      <c r="E269" s="380">
        <f>E270</f>
        <v>14603.396630000001</v>
      </c>
      <c r="G269" s="140"/>
      <c r="O269" s="29"/>
    </row>
    <row r="270" spans="1:15" s="59" customFormat="1" ht="51">
      <c r="A270" s="47" t="s">
        <v>516</v>
      </c>
      <c r="B270" s="65" t="s">
        <v>438</v>
      </c>
      <c r="C270" s="51" t="s">
        <v>132</v>
      </c>
      <c r="D270" s="54"/>
      <c r="E270" s="380">
        <f>E271</f>
        <v>14603.396630000001</v>
      </c>
      <c r="G270" s="141"/>
      <c r="O270" s="18"/>
    </row>
    <row r="271" spans="1:15" s="59" customFormat="1" ht="12.75">
      <c r="A271" s="47" t="s">
        <v>131</v>
      </c>
      <c r="B271" s="65" t="s">
        <v>438</v>
      </c>
      <c r="C271" s="51" t="s">
        <v>133</v>
      </c>
      <c r="D271" s="54"/>
      <c r="E271" s="380">
        <f>E272+E274+E280+E298+E279+E276+E296</f>
        <v>14603.396630000001</v>
      </c>
      <c r="G271" s="141"/>
      <c r="O271" s="18"/>
    </row>
    <row r="272" spans="1:5" ht="25.5">
      <c r="A272" s="52" t="s">
        <v>303</v>
      </c>
      <c r="B272" s="66" t="s">
        <v>438</v>
      </c>
      <c r="C272" s="36" t="s">
        <v>134</v>
      </c>
      <c r="D272" s="54"/>
      <c r="E272" s="378">
        <f>E273</f>
        <v>12445.437660000001</v>
      </c>
    </row>
    <row r="273" spans="1:7" s="64" customFormat="1" ht="18.75" customHeight="1">
      <c r="A273" s="3" t="s">
        <v>592</v>
      </c>
      <c r="B273" s="37" t="s">
        <v>438</v>
      </c>
      <c r="C273" s="36" t="s">
        <v>134</v>
      </c>
      <c r="D273" s="36">
        <v>610</v>
      </c>
      <c r="E273" s="375">
        <f>12611.946+500+1376.13-100+200-1055.36884-1087.2695</f>
        <v>12445.437660000001</v>
      </c>
      <c r="G273" s="142"/>
    </row>
    <row r="274" spans="1:5" ht="12.75">
      <c r="A274" s="52" t="s">
        <v>304</v>
      </c>
      <c r="B274" s="66" t="s">
        <v>438</v>
      </c>
      <c r="C274" s="43" t="s">
        <v>236</v>
      </c>
      <c r="D274" s="54"/>
      <c r="E274" s="378">
        <f>E275</f>
        <v>150</v>
      </c>
    </row>
    <row r="275" spans="1:5" ht="25.5" customHeight="1">
      <c r="A275" s="31" t="s">
        <v>583</v>
      </c>
      <c r="B275" s="66" t="s">
        <v>438</v>
      </c>
      <c r="C275" s="43" t="s">
        <v>236</v>
      </c>
      <c r="D275" s="36">
        <v>240</v>
      </c>
      <c r="E275" s="378">
        <v>150</v>
      </c>
    </row>
    <row r="276" spans="1:5" ht="12.75">
      <c r="A276" s="52" t="s">
        <v>305</v>
      </c>
      <c r="B276" s="66" t="s">
        <v>438</v>
      </c>
      <c r="C276" s="43" t="s">
        <v>302</v>
      </c>
      <c r="D276" s="54"/>
      <c r="E276" s="378">
        <f>E277</f>
        <v>264.89067</v>
      </c>
    </row>
    <row r="277" spans="1:5" ht="25.5" customHeight="1">
      <c r="A277" s="31" t="s">
        <v>583</v>
      </c>
      <c r="B277" s="66" t="s">
        <v>438</v>
      </c>
      <c r="C277" s="43" t="s">
        <v>302</v>
      </c>
      <c r="D277" s="36">
        <v>240</v>
      </c>
      <c r="E277" s="378">
        <f>264.89+80.35-80.34933</f>
        <v>264.89067</v>
      </c>
    </row>
    <row r="278" spans="1:5" ht="19.5" customHeight="1">
      <c r="A278" s="33" t="s">
        <v>275</v>
      </c>
      <c r="B278" s="66" t="s">
        <v>438</v>
      </c>
      <c r="C278" s="43" t="s">
        <v>279</v>
      </c>
      <c r="D278" s="54"/>
      <c r="E278" s="378">
        <f>E279</f>
        <v>199.206</v>
      </c>
    </row>
    <row r="279" spans="1:5" ht="18.75" customHeight="1">
      <c r="A279" s="3" t="s">
        <v>592</v>
      </c>
      <c r="B279" s="66" t="s">
        <v>438</v>
      </c>
      <c r="C279" s="43" t="s">
        <v>279</v>
      </c>
      <c r="D279" s="36">
        <v>610</v>
      </c>
      <c r="E279" s="378">
        <v>199.206</v>
      </c>
    </row>
    <row r="280" spans="1:5" ht="18" customHeight="1">
      <c r="A280" s="3" t="s">
        <v>281</v>
      </c>
      <c r="B280" s="66" t="s">
        <v>438</v>
      </c>
      <c r="C280" s="43" t="s">
        <v>265</v>
      </c>
      <c r="D280" s="54"/>
      <c r="E280" s="378">
        <f>E281</f>
        <v>1000</v>
      </c>
    </row>
    <row r="281" spans="1:5" ht="24.75" customHeight="1">
      <c r="A281" s="31" t="s">
        <v>583</v>
      </c>
      <c r="B281" s="66" t="s">
        <v>438</v>
      </c>
      <c r="C281" s="43" t="s">
        <v>265</v>
      </c>
      <c r="D281" s="36">
        <v>240</v>
      </c>
      <c r="E281" s="378">
        <v>1000</v>
      </c>
    </row>
    <row r="282" spans="1:15" s="59" customFormat="1" ht="52.5" hidden="1">
      <c r="A282" s="47" t="s">
        <v>517</v>
      </c>
      <c r="B282" s="65" t="s">
        <v>438</v>
      </c>
      <c r="C282" s="51" t="s">
        <v>447</v>
      </c>
      <c r="D282" s="54"/>
      <c r="E282" s="380">
        <f>E283+E285</f>
        <v>0</v>
      </c>
      <c r="G282" s="141"/>
      <c r="O282" s="18"/>
    </row>
    <row r="283" spans="1:5" ht="52.5" hidden="1">
      <c r="A283" s="52" t="s">
        <v>557</v>
      </c>
      <c r="B283" s="66" t="s">
        <v>438</v>
      </c>
      <c r="C283" s="43" t="s">
        <v>525</v>
      </c>
      <c r="D283" s="54"/>
      <c r="E283" s="378">
        <f>E284</f>
        <v>0</v>
      </c>
    </row>
    <row r="284" spans="1:5" ht="26.25" customHeight="1" hidden="1">
      <c r="A284" s="31" t="s">
        <v>583</v>
      </c>
      <c r="B284" s="66" t="s">
        <v>438</v>
      </c>
      <c r="C284" s="43" t="s">
        <v>525</v>
      </c>
      <c r="D284" s="36">
        <v>240</v>
      </c>
      <c r="E284" s="378"/>
    </row>
    <row r="285" spans="1:5" ht="52.5" hidden="1">
      <c r="A285" s="52" t="s">
        <v>530</v>
      </c>
      <c r="B285" s="66" t="s">
        <v>438</v>
      </c>
      <c r="C285" s="43" t="s">
        <v>526</v>
      </c>
      <c r="D285" s="54"/>
      <c r="E285" s="378">
        <f>E286</f>
        <v>0</v>
      </c>
    </row>
    <row r="286" spans="1:5" ht="27" hidden="1">
      <c r="A286" s="33" t="s">
        <v>382</v>
      </c>
      <c r="B286" s="66" t="s">
        <v>438</v>
      </c>
      <c r="C286" s="43" t="s">
        <v>526</v>
      </c>
      <c r="D286" s="44">
        <v>244</v>
      </c>
      <c r="E286" s="378"/>
    </row>
    <row r="287" spans="1:15" s="63" customFormat="1" ht="26.25" hidden="1">
      <c r="A287" s="47" t="s">
        <v>494</v>
      </c>
      <c r="B287" s="65" t="s">
        <v>438</v>
      </c>
      <c r="C287" s="51" t="s">
        <v>496</v>
      </c>
      <c r="D287" s="54"/>
      <c r="E287" s="380">
        <f>E288</f>
        <v>0</v>
      </c>
      <c r="G287" s="140"/>
      <c r="O287" s="29"/>
    </row>
    <row r="288" spans="1:15" s="59" customFormat="1" ht="52.5" hidden="1">
      <c r="A288" s="47" t="s">
        <v>495</v>
      </c>
      <c r="B288" s="48" t="s">
        <v>438</v>
      </c>
      <c r="C288" s="51" t="s">
        <v>497</v>
      </c>
      <c r="D288" s="53"/>
      <c r="E288" s="380">
        <f>E289</f>
        <v>0</v>
      </c>
      <c r="G288" s="141"/>
      <c r="O288" s="18"/>
    </row>
    <row r="289" spans="1:5" s="29" customFormat="1" ht="52.5" hidden="1">
      <c r="A289" s="42" t="s">
        <v>598</v>
      </c>
      <c r="B289" s="66" t="s">
        <v>438</v>
      </c>
      <c r="C289" s="43" t="s">
        <v>581</v>
      </c>
      <c r="D289" s="44"/>
      <c r="E289" s="378">
        <f>E290</f>
        <v>0</v>
      </c>
    </row>
    <row r="290" spans="1:5" s="29" customFormat="1" ht="30" customHeight="1" hidden="1">
      <c r="A290" s="31" t="s">
        <v>583</v>
      </c>
      <c r="B290" s="66" t="s">
        <v>438</v>
      </c>
      <c r="C290" s="43" t="s">
        <v>581</v>
      </c>
      <c r="D290" s="36">
        <v>240</v>
      </c>
      <c r="E290" s="378">
        <v>0</v>
      </c>
    </row>
    <row r="291" spans="1:15" s="63" customFormat="1" ht="39" hidden="1">
      <c r="A291" s="47" t="s">
        <v>616</v>
      </c>
      <c r="B291" s="65" t="s">
        <v>438</v>
      </c>
      <c r="C291" s="51" t="s">
        <v>613</v>
      </c>
      <c r="D291" s="54"/>
      <c r="E291" s="380">
        <f>E292</f>
        <v>0</v>
      </c>
      <c r="G291" s="140"/>
      <c r="O291" s="29"/>
    </row>
    <row r="292" spans="1:15" s="59" customFormat="1" ht="66" hidden="1">
      <c r="A292" s="47" t="s">
        <v>618</v>
      </c>
      <c r="B292" s="48" t="s">
        <v>438</v>
      </c>
      <c r="C292" s="51" t="s">
        <v>614</v>
      </c>
      <c r="D292" s="53"/>
      <c r="E292" s="380">
        <f>E293+E295</f>
        <v>0</v>
      </c>
      <c r="G292" s="141"/>
      <c r="O292" s="18"/>
    </row>
    <row r="293" spans="1:5" s="29" customFormat="1" ht="13.5" hidden="1">
      <c r="A293" s="42" t="s">
        <v>617</v>
      </c>
      <c r="B293" s="66" t="s">
        <v>438</v>
      </c>
      <c r="C293" s="43" t="s">
        <v>615</v>
      </c>
      <c r="D293" s="44"/>
      <c r="E293" s="378">
        <f>E294</f>
        <v>0</v>
      </c>
    </row>
    <row r="294" spans="1:5" s="29" customFormat="1" ht="30" customHeight="1" hidden="1">
      <c r="A294" s="31" t="s">
        <v>583</v>
      </c>
      <c r="B294" s="66" t="s">
        <v>438</v>
      </c>
      <c r="C294" s="43" t="s">
        <v>615</v>
      </c>
      <c r="D294" s="36">
        <v>240</v>
      </c>
      <c r="E294" s="378"/>
    </row>
    <row r="295" spans="1:5" s="29" customFormat="1" ht="30" customHeight="1" hidden="1">
      <c r="A295" s="31" t="s">
        <v>583</v>
      </c>
      <c r="B295" s="66" t="s">
        <v>438</v>
      </c>
      <c r="C295" s="43" t="s">
        <v>58</v>
      </c>
      <c r="D295" s="36">
        <v>240</v>
      </c>
      <c r="E295" s="378"/>
    </row>
    <row r="296" spans="1:5" ht="18" customHeight="1">
      <c r="A296" s="3" t="s">
        <v>281</v>
      </c>
      <c r="B296" s="66" t="s">
        <v>438</v>
      </c>
      <c r="C296" s="43" t="s">
        <v>348</v>
      </c>
      <c r="D296" s="54"/>
      <c r="E296" s="378">
        <f>E297</f>
        <v>80.3473</v>
      </c>
    </row>
    <row r="297" spans="1:5" ht="24.75" customHeight="1">
      <c r="A297" s="31" t="s">
        <v>583</v>
      </c>
      <c r="B297" s="66" t="s">
        <v>438</v>
      </c>
      <c r="C297" s="43" t="s">
        <v>348</v>
      </c>
      <c r="D297" s="36">
        <v>240</v>
      </c>
      <c r="E297" s="378">
        <v>80.3473</v>
      </c>
    </row>
    <row r="298" spans="1:5" ht="13.5" customHeight="1">
      <c r="A298" s="33" t="s">
        <v>542</v>
      </c>
      <c r="B298" s="66" t="s">
        <v>438</v>
      </c>
      <c r="C298" s="43" t="s">
        <v>274</v>
      </c>
      <c r="D298" s="54"/>
      <c r="E298" s="378">
        <f>E299</f>
        <v>463.515</v>
      </c>
    </row>
    <row r="299" spans="1:5" ht="24.75" customHeight="1">
      <c r="A299" s="31" t="s">
        <v>583</v>
      </c>
      <c r="B299" s="66" t="s">
        <v>438</v>
      </c>
      <c r="C299" s="43" t="s">
        <v>274</v>
      </c>
      <c r="D299" s="36">
        <v>240</v>
      </c>
      <c r="E299" s="378">
        <v>463.515</v>
      </c>
    </row>
    <row r="300" spans="1:15" s="63" customFormat="1" ht="63.75">
      <c r="A300" s="47" t="s">
        <v>240</v>
      </c>
      <c r="B300" s="65" t="s">
        <v>438</v>
      </c>
      <c r="C300" s="51" t="s">
        <v>248</v>
      </c>
      <c r="D300" s="54"/>
      <c r="E300" s="380">
        <f>E301</f>
        <v>2462.2487</v>
      </c>
      <c r="G300" s="140"/>
      <c r="O300" s="29"/>
    </row>
    <row r="301" spans="1:15" s="59" customFormat="1" ht="63.75">
      <c r="A301" s="47" t="s">
        <v>241</v>
      </c>
      <c r="B301" s="48" t="s">
        <v>438</v>
      </c>
      <c r="C301" s="51" t="s">
        <v>242</v>
      </c>
      <c r="D301" s="53"/>
      <c r="E301" s="380">
        <f>E302</f>
        <v>2462.2487</v>
      </c>
      <c r="G301" s="141"/>
      <c r="O301" s="18"/>
    </row>
    <row r="302" spans="1:15" s="59" customFormat="1" ht="12.75">
      <c r="A302" s="47" t="s">
        <v>244</v>
      </c>
      <c r="B302" s="65" t="s">
        <v>438</v>
      </c>
      <c r="C302" s="51" t="s">
        <v>243</v>
      </c>
      <c r="D302" s="54"/>
      <c r="E302" s="380">
        <f>E305+E303</f>
        <v>2462.2487</v>
      </c>
      <c r="G302" s="141"/>
      <c r="O302" s="18"/>
    </row>
    <row r="303" spans="1:5" s="29" customFormat="1" ht="41.25" customHeight="1">
      <c r="A303" s="42" t="s">
        <v>245</v>
      </c>
      <c r="B303" s="66" t="s">
        <v>438</v>
      </c>
      <c r="C303" s="43" t="s">
        <v>262</v>
      </c>
      <c r="D303" s="44"/>
      <c r="E303" s="378">
        <f>E304</f>
        <v>1141.6</v>
      </c>
    </row>
    <row r="304" spans="1:5" s="29" customFormat="1" ht="25.5" customHeight="1">
      <c r="A304" s="31" t="s">
        <v>583</v>
      </c>
      <c r="B304" s="66" t="s">
        <v>438</v>
      </c>
      <c r="C304" s="43" t="s">
        <v>262</v>
      </c>
      <c r="D304" s="36">
        <v>240</v>
      </c>
      <c r="E304" s="378">
        <v>1141.6</v>
      </c>
    </row>
    <row r="305" spans="1:5" s="29" customFormat="1" ht="41.25" customHeight="1">
      <c r="A305" s="42" t="s">
        <v>245</v>
      </c>
      <c r="B305" s="66" t="s">
        <v>438</v>
      </c>
      <c r="C305" s="43" t="s">
        <v>257</v>
      </c>
      <c r="D305" s="44"/>
      <c r="E305" s="378">
        <f>E306</f>
        <v>1320.6487</v>
      </c>
    </row>
    <row r="306" spans="1:5" s="29" customFormat="1" ht="25.5" customHeight="1">
      <c r="A306" s="31" t="s">
        <v>583</v>
      </c>
      <c r="B306" s="66" t="s">
        <v>438</v>
      </c>
      <c r="C306" s="43" t="s">
        <v>257</v>
      </c>
      <c r="D306" s="36">
        <v>240</v>
      </c>
      <c r="E306" s="378">
        <v>1320.6487</v>
      </c>
    </row>
    <row r="307" spans="1:5" s="29" customFormat="1" ht="41.25" customHeight="1" hidden="1">
      <c r="A307" s="334" t="s">
        <v>245</v>
      </c>
      <c r="B307" s="335" t="s">
        <v>438</v>
      </c>
      <c r="C307" s="336" t="s">
        <v>299</v>
      </c>
      <c r="D307" s="337"/>
      <c r="E307" s="378">
        <f>E308</f>
        <v>0</v>
      </c>
    </row>
    <row r="308" spans="1:5" s="29" customFormat="1" ht="25.5" customHeight="1" hidden="1">
      <c r="A308" s="338" t="s">
        <v>583</v>
      </c>
      <c r="B308" s="335" t="s">
        <v>438</v>
      </c>
      <c r="C308" s="336" t="s">
        <v>299</v>
      </c>
      <c r="D308" s="339">
        <v>240</v>
      </c>
      <c r="E308" s="378"/>
    </row>
    <row r="309" spans="1:7" s="102" customFormat="1" ht="15">
      <c r="A309" s="88" t="s">
        <v>432</v>
      </c>
      <c r="B309" s="90" t="s">
        <v>429</v>
      </c>
      <c r="C309" s="89"/>
      <c r="D309" s="89"/>
      <c r="E309" s="372">
        <f>E310</f>
        <v>17126.81</v>
      </c>
      <c r="G309" s="148"/>
    </row>
    <row r="310" spans="1:15" s="99" customFormat="1" ht="15">
      <c r="A310" s="88" t="s">
        <v>366</v>
      </c>
      <c r="B310" s="90" t="s">
        <v>365</v>
      </c>
      <c r="C310" s="89"/>
      <c r="D310" s="89"/>
      <c r="E310" s="372">
        <f>E321+E332+E342+E311</f>
        <v>17126.81</v>
      </c>
      <c r="G310" s="144"/>
      <c r="O310" s="102"/>
    </row>
    <row r="311" spans="1:7" ht="28.5">
      <c r="A311" s="88" t="s">
        <v>415</v>
      </c>
      <c r="B311" s="90" t="s">
        <v>365</v>
      </c>
      <c r="C311" s="89" t="s">
        <v>93</v>
      </c>
      <c r="D311" s="89"/>
      <c r="E311" s="372">
        <f>E317</f>
        <v>2807.11</v>
      </c>
      <c r="G311" s="18"/>
    </row>
    <row r="312" spans="1:5" s="29" customFormat="1" ht="26.25" hidden="1">
      <c r="A312" s="31" t="s">
        <v>564</v>
      </c>
      <c r="B312" s="28" t="s">
        <v>365</v>
      </c>
      <c r="C312" s="1" t="s">
        <v>563</v>
      </c>
      <c r="D312" s="1"/>
      <c r="E312" s="377">
        <f>E313+E314</f>
        <v>0</v>
      </c>
    </row>
    <row r="313" spans="1:5" s="29" customFormat="1" ht="18" customHeight="1" hidden="1">
      <c r="A313" s="164" t="s">
        <v>586</v>
      </c>
      <c r="B313" s="28" t="s">
        <v>365</v>
      </c>
      <c r="C313" s="1" t="s">
        <v>563</v>
      </c>
      <c r="D313" s="1" t="s">
        <v>590</v>
      </c>
      <c r="E313" s="377"/>
    </row>
    <row r="314" spans="1:5" s="29" customFormat="1" ht="13.5" hidden="1">
      <c r="A314" s="31" t="s">
        <v>624</v>
      </c>
      <c r="B314" s="28" t="s">
        <v>365</v>
      </c>
      <c r="C314" s="1" t="s">
        <v>563</v>
      </c>
      <c r="D314" s="1" t="s">
        <v>593</v>
      </c>
      <c r="E314" s="377"/>
    </row>
    <row r="315" spans="1:5" s="29" customFormat="1" ht="13.5" hidden="1">
      <c r="A315" s="31" t="s">
        <v>562</v>
      </c>
      <c r="B315" s="28" t="s">
        <v>365</v>
      </c>
      <c r="C315" s="1" t="s">
        <v>561</v>
      </c>
      <c r="D315" s="1"/>
      <c r="E315" s="377">
        <f>E316</f>
        <v>0</v>
      </c>
    </row>
    <row r="316" spans="1:5" s="29" customFormat="1" ht="26.25" hidden="1">
      <c r="A316" s="31" t="s">
        <v>382</v>
      </c>
      <c r="B316" s="28" t="s">
        <v>365</v>
      </c>
      <c r="C316" s="1" t="s">
        <v>561</v>
      </c>
      <c r="D316" s="1" t="s">
        <v>402</v>
      </c>
      <c r="E316" s="377"/>
    </row>
    <row r="317" spans="1:5" s="29" customFormat="1" ht="25.5">
      <c r="A317" s="31" t="s">
        <v>322</v>
      </c>
      <c r="B317" s="28"/>
      <c r="C317" s="1"/>
      <c r="D317" s="1"/>
      <c r="E317" s="377">
        <f>E318</f>
        <v>2807.11</v>
      </c>
    </row>
    <row r="318" spans="1:5" s="29" customFormat="1" ht="25.5">
      <c r="A318" s="31" t="s">
        <v>320</v>
      </c>
      <c r="B318" s="28" t="s">
        <v>365</v>
      </c>
      <c r="C318" s="1" t="s">
        <v>321</v>
      </c>
      <c r="D318" s="1"/>
      <c r="E318" s="377">
        <f>E319</f>
        <v>2807.11</v>
      </c>
    </row>
    <row r="319" spans="1:5" s="29" customFormat="1" ht="25.5">
      <c r="A319" s="31" t="s">
        <v>624</v>
      </c>
      <c r="B319" s="28" t="s">
        <v>365</v>
      </c>
      <c r="C319" s="1" t="s">
        <v>321</v>
      </c>
      <c r="D319" s="1" t="s">
        <v>593</v>
      </c>
      <c r="E319" s="377">
        <v>2807.11</v>
      </c>
    </row>
    <row r="320" spans="1:15" s="99" customFormat="1" ht="42.75">
      <c r="A320" s="88" t="s">
        <v>523</v>
      </c>
      <c r="B320" s="90" t="s">
        <v>365</v>
      </c>
      <c r="C320" s="89" t="s">
        <v>104</v>
      </c>
      <c r="D320" s="89"/>
      <c r="E320" s="372">
        <f>E321+E342</f>
        <v>6399.886</v>
      </c>
      <c r="G320" s="144"/>
      <c r="O320" s="102"/>
    </row>
    <row r="321" spans="1:15" s="59" customFormat="1" ht="51">
      <c r="A321" s="25" t="s">
        <v>473</v>
      </c>
      <c r="B321" s="20" t="s">
        <v>365</v>
      </c>
      <c r="C321" s="21" t="s">
        <v>103</v>
      </c>
      <c r="D321" s="21"/>
      <c r="E321" s="371">
        <f>E322</f>
        <v>4207.086</v>
      </c>
      <c r="G321" s="141"/>
      <c r="O321" s="18"/>
    </row>
    <row r="322" spans="1:15" s="59" customFormat="1" ht="25.5">
      <c r="A322" s="25" t="s">
        <v>101</v>
      </c>
      <c r="B322" s="20" t="s">
        <v>365</v>
      </c>
      <c r="C322" s="21" t="s">
        <v>102</v>
      </c>
      <c r="D322" s="21"/>
      <c r="E322" s="371">
        <f>E323+E328+E330</f>
        <v>4207.086</v>
      </c>
      <c r="G322" s="141"/>
      <c r="O322" s="18"/>
    </row>
    <row r="323" spans="1:5" ht="51">
      <c r="A323" s="31" t="s">
        <v>335</v>
      </c>
      <c r="B323" s="28" t="s">
        <v>365</v>
      </c>
      <c r="C323" s="1" t="s">
        <v>105</v>
      </c>
      <c r="D323" s="1"/>
      <c r="E323" s="377">
        <f>E324+E325+E326+E327</f>
        <v>3640.5</v>
      </c>
    </row>
    <row r="324" spans="1:5" ht="15.75" customHeight="1">
      <c r="A324" s="164" t="s">
        <v>586</v>
      </c>
      <c r="B324" s="28" t="s">
        <v>365</v>
      </c>
      <c r="C324" s="1" t="s">
        <v>105</v>
      </c>
      <c r="D324" s="1" t="s">
        <v>590</v>
      </c>
      <c r="E324" s="377">
        <f>2257.15881+2.792+676.83329</f>
        <v>2936.7841</v>
      </c>
    </row>
    <row r="325" spans="1:5" ht="26.25" hidden="1">
      <c r="A325" s="31" t="s">
        <v>400</v>
      </c>
      <c r="B325" s="28" t="s">
        <v>365</v>
      </c>
      <c r="C325" s="1" t="s">
        <v>105</v>
      </c>
      <c r="D325" s="1" t="s">
        <v>401</v>
      </c>
      <c r="E325" s="377">
        <v>0</v>
      </c>
    </row>
    <row r="326" spans="1:5" ht="27" customHeight="1">
      <c r="A326" s="31" t="s">
        <v>583</v>
      </c>
      <c r="B326" s="28" t="s">
        <v>365</v>
      </c>
      <c r="C326" s="1" t="s">
        <v>105</v>
      </c>
      <c r="D326" s="36">
        <v>240</v>
      </c>
      <c r="E326" s="377">
        <f>134.84709+568.86881</f>
        <v>703.7159</v>
      </c>
    </row>
    <row r="327" spans="1:7" s="19" customFormat="1" ht="18.75" customHeight="1" hidden="1">
      <c r="A327" s="3" t="s">
        <v>587</v>
      </c>
      <c r="B327" s="28" t="s">
        <v>365</v>
      </c>
      <c r="C327" s="1" t="s">
        <v>105</v>
      </c>
      <c r="D327" s="1" t="s">
        <v>591</v>
      </c>
      <c r="E327" s="377">
        <v>0</v>
      </c>
      <c r="G327" s="134"/>
    </row>
    <row r="328" spans="1:7" s="19" customFormat="1" ht="18.75" customHeight="1">
      <c r="A328" s="3" t="s">
        <v>281</v>
      </c>
      <c r="B328" s="28" t="s">
        <v>365</v>
      </c>
      <c r="C328" s="1" t="s">
        <v>264</v>
      </c>
      <c r="D328" s="1"/>
      <c r="E328" s="377">
        <f>E329</f>
        <v>300</v>
      </c>
      <c r="G328" s="134"/>
    </row>
    <row r="329" spans="1:7" s="19" customFormat="1" ht="24" customHeight="1">
      <c r="A329" s="31" t="s">
        <v>583</v>
      </c>
      <c r="B329" s="28" t="s">
        <v>365</v>
      </c>
      <c r="C329" s="1" t="s">
        <v>264</v>
      </c>
      <c r="D329" s="1" t="s">
        <v>596</v>
      </c>
      <c r="E329" s="377">
        <v>300</v>
      </c>
      <c r="G329" s="134"/>
    </row>
    <row r="330" spans="1:7" s="19" customFormat="1" ht="18.75" customHeight="1">
      <c r="A330" s="3" t="s">
        <v>294</v>
      </c>
      <c r="B330" s="28" t="s">
        <v>365</v>
      </c>
      <c r="C330" s="1" t="s">
        <v>264</v>
      </c>
      <c r="D330" s="1"/>
      <c r="E330" s="377">
        <f>E331</f>
        <v>266.586</v>
      </c>
      <c r="G330" s="134"/>
    </row>
    <row r="331" spans="1:7" s="19" customFormat="1" ht="20.25" customHeight="1">
      <c r="A331" s="164" t="s">
        <v>586</v>
      </c>
      <c r="B331" s="28" t="s">
        <v>365</v>
      </c>
      <c r="C331" s="1" t="s">
        <v>293</v>
      </c>
      <c r="D331" s="1" t="s">
        <v>590</v>
      </c>
      <c r="E331" s="377">
        <v>266.586</v>
      </c>
      <c r="G331" s="134"/>
    </row>
    <row r="332" spans="1:15" s="26" customFormat="1" ht="38.25">
      <c r="A332" s="25" t="s">
        <v>475</v>
      </c>
      <c r="B332" s="20" t="s">
        <v>365</v>
      </c>
      <c r="C332" s="21" t="s">
        <v>106</v>
      </c>
      <c r="D332" s="21"/>
      <c r="E332" s="371">
        <f>E333</f>
        <v>7919.814</v>
      </c>
      <c r="G332" s="138"/>
      <c r="O332" s="62"/>
    </row>
    <row r="333" spans="1:15" s="26" customFormat="1" ht="25.5">
      <c r="A333" s="25" t="s">
        <v>107</v>
      </c>
      <c r="B333" s="20" t="s">
        <v>365</v>
      </c>
      <c r="C333" s="21" t="s">
        <v>215</v>
      </c>
      <c r="D333" s="21"/>
      <c r="E333" s="371">
        <f>E334+E337+E339+E340</f>
        <v>7919.814</v>
      </c>
      <c r="G333" s="138"/>
      <c r="O333" s="62"/>
    </row>
    <row r="334" spans="1:15" s="26" customFormat="1" ht="76.5">
      <c r="A334" s="31" t="s">
        <v>474</v>
      </c>
      <c r="B334" s="28" t="s">
        <v>365</v>
      </c>
      <c r="C334" s="1" t="s">
        <v>108</v>
      </c>
      <c r="D334" s="1"/>
      <c r="E334" s="377">
        <f>E335</f>
        <v>7424.2</v>
      </c>
      <c r="G334" s="138"/>
      <c r="O334" s="62"/>
    </row>
    <row r="335" spans="1:7" s="29" customFormat="1" ht="12.75" customHeight="1">
      <c r="A335" s="3" t="s">
        <v>592</v>
      </c>
      <c r="B335" s="28" t="s">
        <v>365</v>
      </c>
      <c r="C335" s="1" t="s">
        <v>108</v>
      </c>
      <c r="D335" s="1" t="s">
        <v>593</v>
      </c>
      <c r="E335" s="377">
        <f>7492.2-34-34</f>
        <v>7424.2</v>
      </c>
      <c r="G335" s="136"/>
    </row>
    <row r="336" spans="1:7" s="29" customFormat="1" ht="19.5" customHeight="1">
      <c r="A336" s="3" t="s">
        <v>247</v>
      </c>
      <c r="B336" s="28" t="s">
        <v>365</v>
      </c>
      <c r="C336" s="1" t="s">
        <v>237</v>
      </c>
      <c r="D336" s="1"/>
      <c r="E336" s="377">
        <f>E337</f>
        <v>100.8</v>
      </c>
      <c r="G336" s="136"/>
    </row>
    <row r="337" spans="1:7" s="29" customFormat="1" ht="15" customHeight="1">
      <c r="A337" s="3" t="s">
        <v>592</v>
      </c>
      <c r="B337" s="28" t="s">
        <v>365</v>
      </c>
      <c r="C337" s="1" t="s">
        <v>237</v>
      </c>
      <c r="D337" s="1" t="s">
        <v>593</v>
      </c>
      <c r="E337" s="377">
        <v>100.8</v>
      </c>
      <c r="G337" s="136"/>
    </row>
    <row r="338" spans="1:7" s="29" customFormat="1" ht="19.5" customHeight="1">
      <c r="A338" s="3" t="s">
        <v>247</v>
      </c>
      <c r="B338" s="28"/>
      <c r="C338" s="1" t="s">
        <v>238</v>
      </c>
      <c r="D338" s="1"/>
      <c r="E338" s="377">
        <f>E339</f>
        <v>10.1</v>
      </c>
      <c r="G338" s="136"/>
    </row>
    <row r="339" spans="1:7" s="29" customFormat="1" ht="15" customHeight="1">
      <c r="A339" s="3" t="s">
        <v>592</v>
      </c>
      <c r="B339" s="28" t="s">
        <v>365</v>
      </c>
      <c r="C339" s="1" t="s">
        <v>238</v>
      </c>
      <c r="D339" s="1" t="s">
        <v>593</v>
      </c>
      <c r="E339" s="377">
        <v>10.1</v>
      </c>
      <c r="G339" s="136"/>
    </row>
    <row r="340" spans="1:7" s="29" customFormat="1" ht="19.5" customHeight="1">
      <c r="A340" s="3" t="s">
        <v>294</v>
      </c>
      <c r="B340" s="28"/>
      <c r="C340" s="1" t="s">
        <v>295</v>
      </c>
      <c r="D340" s="1"/>
      <c r="E340" s="377">
        <f>E341</f>
        <v>384.714</v>
      </c>
      <c r="G340" s="136"/>
    </row>
    <row r="341" spans="1:7" s="29" customFormat="1" ht="15" customHeight="1">
      <c r="A341" s="3" t="s">
        <v>592</v>
      </c>
      <c r="B341" s="28" t="s">
        <v>365</v>
      </c>
      <c r="C341" s="1" t="s">
        <v>295</v>
      </c>
      <c r="D341" s="1" t="s">
        <v>593</v>
      </c>
      <c r="E341" s="377">
        <v>384.714</v>
      </c>
      <c r="G341" s="136"/>
    </row>
    <row r="342" spans="1:7" s="19" customFormat="1" ht="44.25" customHeight="1">
      <c r="A342" s="47" t="s">
        <v>476</v>
      </c>
      <c r="B342" s="20" t="s">
        <v>365</v>
      </c>
      <c r="C342" s="51" t="s">
        <v>111</v>
      </c>
      <c r="D342" s="54"/>
      <c r="E342" s="380">
        <f>E343</f>
        <v>2192.8</v>
      </c>
      <c r="G342" s="134"/>
    </row>
    <row r="343" spans="1:7" s="19" customFormat="1" ht="25.5">
      <c r="A343" s="47" t="s">
        <v>109</v>
      </c>
      <c r="B343" s="20" t="s">
        <v>365</v>
      </c>
      <c r="C343" s="51" t="s">
        <v>110</v>
      </c>
      <c r="D343" s="54"/>
      <c r="E343" s="380">
        <f>E344+E348</f>
        <v>2192.8</v>
      </c>
      <c r="G343" s="134"/>
    </row>
    <row r="344" spans="1:7" s="19" customFormat="1" ht="63.75">
      <c r="A344" s="52" t="s">
        <v>477</v>
      </c>
      <c r="B344" s="28" t="s">
        <v>365</v>
      </c>
      <c r="C344" s="43" t="s">
        <v>112</v>
      </c>
      <c r="D344" s="54"/>
      <c r="E344" s="378">
        <f>E345+E346</f>
        <v>2087.8</v>
      </c>
      <c r="G344" s="134"/>
    </row>
    <row r="345" spans="1:15" s="26" customFormat="1" ht="27.75" customHeight="1">
      <c r="A345" s="31" t="s">
        <v>583</v>
      </c>
      <c r="B345" s="28" t="s">
        <v>365</v>
      </c>
      <c r="C345" s="43" t="s">
        <v>112</v>
      </c>
      <c r="D345" s="36">
        <v>240</v>
      </c>
      <c r="E345" s="377">
        <f>100+54+500-50-54+500-66.2</f>
        <v>983.8</v>
      </c>
      <c r="G345" s="138"/>
      <c r="O345" s="62"/>
    </row>
    <row r="346" spans="1:7" s="29" customFormat="1" ht="15" customHeight="1">
      <c r="A346" s="3" t="s">
        <v>592</v>
      </c>
      <c r="B346" s="28" t="s">
        <v>365</v>
      </c>
      <c r="C346" s="43" t="s">
        <v>112</v>
      </c>
      <c r="D346" s="1" t="s">
        <v>593</v>
      </c>
      <c r="E346" s="377">
        <f>1000+54+50</f>
        <v>1104</v>
      </c>
      <c r="G346" s="136"/>
    </row>
    <row r="347" spans="1:7" s="29" customFormat="1" ht="15" customHeight="1">
      <c r="A347" s="3" t="s">
        <v>246</v>
      </c>
      <c r="B347" s="28" t="s">
        <v>365</v>
      </c>
      <c r="C347" s="43" t="s">
        <v>239</v>
      </c>
      <c r="D347" s="1"/>
      <c r="E347" s="377">
        <f>E348</f>
        <v>105</v>
      </c>
      <c r="G347" s="136"/>
    </row>
    <row r="348" spans="1:7" s="29" customFormat="1" ht="15" customHeight="1">
      <c r="A348" s="3" t="s">
        <v>592</v>
      </c>
      <c r="B348" s="28" t="s">
        <v>365</v>
      </c>
      <c r="C348" s="43" t="s">
        <v>239</v>
      </c>
      <c r="D348" s="1" t="s">
        <v>593</v>
      </c>
      <c r="E348" s="377">
        <v>105</v>
      </c>
      <c r="G348" s="136"/>
    </row>
    <row r="349" spans="1:7" s="110" customFormat="1" ht="15">
      <c r="A349" s="88" t="s">
        <v>421</v>
      </c>
      <c r="B349" s="90" t="s">
        <v>422</v>
      </c>
      <c r="C349" s="89"/>
      <c r="D349" s="89"/>
      <c r="E349" s="372">
        <f>E350+E356</f>
        <v>12532.75891</v>
      </c>
      <c r="G349" s="137"/>
    </row>
    <row r="350" spans="1:7" s="110" customFormat="1" ht="15">
      <c r="A350" s="88" t="s">
        <v>379</v>
      </c>
      <c r="B350" s="90" t="s">
        <v>416</v>
      </c>
      <c r="C350" s="89"/>
      <c r="D350" s="89"/>
      <c r="E350" s="372">
        <f>E351</f>
        <v>1151.41</v>
      </c>
      <c r="G350" s="137"/>
    </row>
    <row r="351" spans="1:15" s="68" customFormat="1" ht="25.5">
      <c r="A351" s="23" t="s">
        <v>480</v>
      </c>
      <c r="B351" s="20" t="s">
        <v>416</v>
      </c>
      <c r="C351" s="21" t="s">
        <v>122</v>
      </c>
      <c r="D351" s="21"/>
      <c r="E351" s="371">
        <f>E352</f>
        <v>1151.41</v>
      </c>
      <c r="G351" s="146"/>
      <c r="O351" s="19"/>
    </row>
    <row r="352" spans="1:15" s="68" customFormat="1" ht="51">
      <c r="A352" s="25" t="s">
        <v>481</v>
      </c>
      <c r="B352" s="20" t="s">
        <v>416</v>
      </c>
      <c r="C352" s="21" t="s">
        <v>121</v>
      </c>
      <c r="D352" s="21"/>
      <c r="E352" s="371">
        <f>E354</f>
        <v>1151.41</v>
      </c>
      <c r="G352" s="146"/>
      <c r="O352" s="19"/>
    </row>
    <row r="353" spans="1:15" s="68" customFormat="1" ht="25.5">
      <c r="A353" s="25" t="s">
        <v>114</v>
      </c>
      <c r="B353" s="20" t="s">
        <v>416</v>
      </c>
      <c r="C353" s="21" t="s">
        <v>115</v>
      </c>
      <c r="D353" s="21"/>
      <c r="E353" s="371">
        <f>E354</f>
        <v>1151.41</v>
      </c>
      <c r="G353" s="146"/>
      <c r="O353" s="19"/>
    </row>
    <row r="354" spans="1:7" s="29" customFormat="1" ht="51">
      <c r="A354" s="3" t="s">
        <v>482</v>
      </c>
      <c r="B354" s="28" t="s">
        <v>416</v>
      </c>
      <c r="C354" s="1" t="s">
        <v>116</v>
      </c>
      <c r="D354" s="1"/>
      <c r="E354" s="377">
        <f>E355</f>
        <v>1151.41</v>
      </c>
      <c r="G354" s="136"/>
    </row>
    <row r="355" spans="1:7" s="29" customFormat="1" ht="27.75" customHeight="1">
      <c r="A355" s="3" t="s">
        <v>594</v>
      </c>
      <c r="B355" s="28" t="s">
        <v>416</v>
      </c>
      <c r="C355" s="1" t="s">
        <v>116</v>
      </c>
      <c r="D355" s="1" t="s">
        <v>595</v>
      </c>
      <c r="E355" s="377">
        <f>1120+31.41</f>
        <v>1151.41</v>
      </c>
      <c r="G355" s="136"/>
    </row>
    <row r="356" spans="1:7" s="110" customFormat="1" ht="15">
      <c r="A356" s="88" t="s">
        <v>409</v>
      </c>
      <c r="B356" s="90" t="s">
        <v>408</v>
      </c>
      <c r="C356" s="89"/>
      <c r="D356" s="89"/>
      <c r="E356" s="372">
        <f>E361+E357</f>
        <v>11381.34891</v>
      </c>
      <c r="G356" s="137"/>
    </row>
    <row r="357" spans="1:5" ht="13.5" hidden="1">
      <c r="A357" s="23" t="s">
        <v>448</v>
      </c>
      <c r="B357" s="65" t="s">
        <v>408</v>
      </c>
      <c r="C357" s="40" t="s">
        <v>361</v>
      </c>
      <c r="D357" s="40"/>
      <c r="E357" s="374">
        <f>E358</f>
        <v>0</v>
      </c>
    </row>
    <row r="358" spans="1:5" ht="13.5" hidden="1">
      <c r="A358" s="25" t="s">
        <v>415</v>
      </c>
      <c r="B358" s="65" t="s">
        <v>408</v>
      </c>
      <c r="C358" s="21" t="s">
        <v>412</v>
      </c>
      <c r="D358" s="21"/>
      <c r="E358" s="371">
        <f>E359</f>
        <v>0</v>
      </c>
    </row>
    <row r="359" spans="1:7" s="19" customFormat="1" ht="26.25" hidden="1">
      <c r="A359" s="46" t="s">
        <v>533</v>
      </c>
      <c r="B359" s="65" t="s">
        <v>408</v>
      </c>
      <c r="C359" s="36" t="s">
        <v>532</v>
      </c>
      <c r="D359" s="36"/>
      <c r="E359" s="375">
        <f>E360</f>
        <v>0</v>
      </c>
      <c r="G359" s="134"/>
    </row>
    <row r="360" spans="1:7" s="19" customFormat="1" ht="39" hidden="1">
      <c r="A360" s="46" t="s">
        <v>534</v>
      </c>
      <c r="B360" s="65" t="s">
        <v>408</v>
      </c>
      <c r="C360" s="36" t="s">
        <v>532</v>
      </c>
      <c r="D360" s="38">
        <v>314</v>
      </c>
      <c r="E360" s="375"/>
      <c r="G360" s="134"/>
    </row>
    <row r="361" spans="1:15" s="68" customFormat="1" ht="51">
      <c r="A361" s="23" t="s">
        <v>478</v>
      </c>
      <c r="B361" s="65" t="s">
        <v>408</v>
      </c>
      <c r="C361" s="21" t="s">
        <v>117</v>
      </c>
      <c r="D361" s="21"/>
      <c r="E361" s="371">
        <f>E362+E396</f>
        <v>11381.34891</v>
      </c>
      <c r="G361" s="146"/>
      <c r="O361" s="19"/>
    </row>
    <row r="362" spans="1:15" s="68" customFormat="1" ht="89.25">
      <c r="A362" s="25" t="s">
        <v>213</v>
      </c>
      <c r="B362" s="65" t="s">
        <v>408</v>
      </c>
      <c r="C362" s="21" t="s">
        <v>119</v>
      </c>
      <c r="D362" s="21"/>
      <c r="E362" s="371">
        <f>E363</f>
        <v>10509.192000000001</v>
      </c>
      <c r="G362" s="146"/>
      <c r="O362" s="19"/>
    </row>
    <row r="363" spans="1:15" s="68" customFormat="1" ht="38.25">
      <c r="A363" s="25" t="s">
        <v>120</v>
      </c>
      <c r="B363" s="65" t="s">
        <v>408</v>
      </c>
      <c r="C363" s="21" t="s">
        <v>118</v>
      </c>
      <c r="D363" s="21"/>
      <c r="E363" s="371">
        <f>E364+E367+E373+E376+E391+E394</f>
        <v>10509.192000000001</v>
      </c>
      <c r="G363" s="146"/>
      <c r="O363" s="19"/>
    </row>
    <row r="364" spans="1:7" s="29" customFormat="1" ht="18" customHeight="1">
      <c r="A364" s="30" t="s">
        <v>212</v>
      </c>
      <c r="B364" s="66" t="s">
        <v>408</v>
      </c>
      <c r="C364" s="1" t="s">
        <v>249</v>
      </c>
      <c r="D364" s="1"/>
      <c r="E364" s="377">
        <f>E366</f>
        <v>7.105427357601002E-14</v>
      </c>
      <c r="G364" s="136"/>
    </row>
    <row r="365" spans="1:7" s="62" customFormat="1" ht="12" customHeight="1" hidden="1">
      <c r="A365" s="31" t="s">
        <v>369</v>
      </c>
      <c r="B365" s="66" t="s">
        <v>408</v>
      </c>
      <c r="C365" s="1" t="s">
        <v>479</v>
      </c>
      <c r="D365" s="1" t="s">
        <v>404</v>
      </c>
      <c r="E365" s="377"/>
      <c r="G365" s="145"/>
    </row>
    <row r="366" spans="1:7" s="62" customFormat="1" ht="16.5" customHeight="1">
      <c r="A366" s="3" t="s">
        <v>594</v>
      </c>
      <c r="B366" s="66" t="s">
        <v>408</v>
      </c>
      <c r="C366" s="1" t="s">
        <v>249</v>
      </c>
      <c r="D366" s="1" t="s">
        <v>595</v>
      </c>
      <c r="E366" s="377">
        <f>1000-107.703-854.526-37.771</f>
        <v>7.105427357601002E-14</v>
      </c>
      <c r="G366" s="145"/>
    </row>
    <row r="367" spans="1:5" s="29" customFormat="1" ht="25.5">
      <c r="A367" s="30" t="s">
        <v>558</v>
      </c>
      <c r="B367" s="66" t="s">
        <v>408</v>
      </c>
      <c r="C367" s="1" t="s">
        <v>270</v>
      </c>
      <c r="D367" s="1"/>
      <c r="E367" s="377">
        <f>E368+E369</f>
        <v>1415.65</v>
      </c>
    </row>
    <row r="368" spans="1:5" s="62" customFormat="1" ht="13.5" hidden="1">
      <c r="A368" s="31" t="s">
        <v>369</v>
      </c>
      <c r="B368" s="66" t="s">
        <v>408</v>
      </c>
      <c r="C368" s="1" t="s">
        <v>479</v>
      </c>
      <c r="D368" s="1" t="s">
        <v>404</v>
      </c>
      <c r="E368" s="377"/>
    </row>
    <row r="369" spans="1:5" s="62" customFormat="1" ht="28.5" customHeight="1">
      <c r="A369" s="3" t="s">
        <v>76</v>
      </c>
      <c r="B369" s="66" t="s">
        <v>408</v>
      </c>
      <c r="C369" s="1" t="s">
        <v>270</v>
      </c>
      <c r="D369" s="1" t="s">
        <v>595</v>
      </c>
      <c r="E369" s="377">
        <f>215+1200.65</f>
        <v>1415.65</v>
      </c>
    </row>
    <row r="370" spans="1:5" s="29" customFormat="1" ht="39" hidden="1">
      <c r="A370" s="30" t="s">
        <v>572</v>
      </c>
      <c r="B370" s="66" t="s">
        <v>408</v>
      </c>
      <c r="C370" s="1" t="s">
        <v>559</v>
      </c>
      <c r="D370" s="1"/>
      <c r="E370" s="377">
        <f>E371+E372</f>
        <v>0</v>
      </c>
    </row>
    <row r="371" spans="1:5" s="62" customFormat="1" ht="13.5" hidden="1">
      <c r="A371" s="31" t="s">
        <v>369</v>
      </c>
      <c r="B371" s="66" t="s">
        <v>408</v>
      </c>
      <c r="C371" s="1" t="s">
        <v>479</v>
      </c>
      <c r="D371" s="1" t="s">
        <v>404</v>
      </c>
      <c r="E371" s="377"/>
    </row>
    <row r="372" spans="1:5" s="62" customFormat="1" ht="28.5" customHeight="1" hidden="1">
      <c r="A372" s="3" t="s">
        <v>76</v>
      </c>
      <c r="B372" s="66" t="s">
        <v>408</v>
      </c>
      <c r="C372" s="1" t="s">
        <v>559</v>
      </c>
      <c r="D372" s="1" t="s">
        <v>595</v>
      </c>
      <c r="E372" s="377"/>
    </row>
    <row r="373" spans="1:5" s="29" customFormat="1" ht="25.5">
      <c r="A373" s="30" t="s">
        <v>560</v>
      </c>
      <c r="B373" s="66" t="s">
        <v>408</v>
      </c>
      <c r="C373" s="1" t="s">
        <v>272</v>
      </c>
      <c r="D373" s="1"/>
      <c r="E373" s="377">
        <f>E374+E375</f>
        <v>5005.934</v>
      </c>
    </row>
    <row r="374" spans="1:5" s="62" customFormat="1" ht="13.5" hidden="1">
      <c r="A374" s="31" t="s">
        <v>369</v>
      </c>
      <c r="B374" s="66" t="s">
        <v>408</v>
      </c>
      <c r="C374" s="1" t="s">
        <v>479</v>
      </c>
      <c r="D374" s="1" t="s">
        <v>404</v>
      </c>
      <c r="E374" s="377"/>
    </row>
    <row r="375" spans="1:5" s="62" customFormat="1" ht="25.5">
      <c r="A375" s="31" t="s">
        <v>271</v>
      </c>
      <c r="B375" s="66" t="s">
        <v>408</v>
      </c>
      <c r="C375" s="1" t="s">
        <v>272</v>
      </c>
      <c r="D375" s="1" t="s">
        <v>595</v>
      </c>
      <c r="E375" s="377">
        <f>1073.128+3932.806</f>
        <v>5005.934</v>
      </c>
    </row>
    <row r="376" spans="1:5" s="29" customFormat="1" ht="25.5">
      <c r="A376" s="30" t="s">
        <v>560</v>
      </c>
      <c r="B376" s="66" t="s">
        <v>408</v>
      </c>
      <c r="C376" s="1" t="s">
        <v>273</v>
      </c>
      <c r="D376" s="1"/>
      <c r="E376" s="377">
        <f>E377+E378</f>
        <v>677.904</v>
      </c>
    </row>
    <row r="377" spans="1:5" s="62" customFormat="1" ht="25.5">
      <c r="A377" s="31" t="s">
        <v>314</v>
      </c>
      <c r="B377" s="66" t="s">
        <v>408</v>
      </c>
      <c r="C377" s="1" t="s">
        <v>273</v>
      </c>
      <c r="D377" s="1" t="s">
        <v>595</v>
      </c>
      <c r="E377" s="377">
        <f>107.703+570.384-0.183</f>
        <v>677.904</v>
      </c>
    </row>
    <row r="378" spans="1:7" s="101" customFormat="1" ht="14.25" hidden="1">
      <c r="A378" s="88" t="s">
        <v>368</v>
      </c>
      <c r="B378" s="90" t="s">
        <v>367</v>
      </c>
      <c r="C378" s="89"/>
      <c r="D378" s="89"/>
      <c r="E378" s="372">
        <f>E379+E383</f>
        <v>0</v>
      </c>
      <c r="G378" s="135"/>
    </row>
    <row r="379" spans="1:15" s="63" customFormat="1" ht="26.25" hidden="1">
      <c r="A379" s="23" t="s">
        <v>483</v>
      </c>
      <c r="B379" s="20" t="s">
        <v>367</v>
      </c>
      <c r="C379" s="21" t="s">
        <v>362</v>
      </c>
      <c r="D379" s="21"/>
      <c r="E379" s="371">
        <f>E380</f>
        <v>0</v>
      </c>
      <c r="G379" s="140"/>
      <c r="O379" s="29"/>
    </row>
    <row r="380" spans="1:15" s="63" customFormat="1" ht="39" hidden="1">
      <c r="A380" s="25" t="s">
        <v>484</v>
      </c>
      <c r="B380" s="20" t="s">
        <v>367</v>
      </c>
      <c r="C380" s="21" t="s">
        <v>363</v>
      </c>
      <c r="D380" s="21"/>
      <c r="E380" s="371">
        <f>E381</f>
        <v>0</v>
      </c>
      <c r="G380" s="140"/>
      <c r="O380" s="29"/>
    </row>
    <row r="381" spans="1:7" s="29" customFormat="1" ht="52.5" hidden="1">
      <c r="A381" s="31" t="s">
        <v>580</v>
      </c>
      <c r="B381" s="28" t="s">
        <v>367</v>
      </c>
      <c r="C381" s="1" t="s">
        <v>524</v>
      </c>
      <c r="D381" s="1"/>
      <c r="E381" s="377">
        <f>E382</f>
        <v>0</v>
      </c>
      <c r="G381" s="136"/>
    </row>
    <row r="382" spans="1:7" s="29" customFormat="1" ht="26.25" hidden="1">
      <c r="A382" s="31" t="s">
        <v>582</v>
      </c>
      <c r="B382" s="28" t="s">
        <v>367</v>
      </c>
      <c r="C382" s="1" t="s">
        <v>524</v>
      </c>
      <c r="D382" s="36">
        <v>240</v>
      </c>
      <c r="E382" s="377">
        <f>2200-600-100-299-1201</f>
        <v>0</v>
      </c>
      <c r="G382" s="136"/>
    </row>
    <row r="383" spans="1:5" s="29" customFormat="1" ht="13.5" hidden="1">
      <c r="A383" s="23" t="s">
        <v>448</v>
      </c>
      <c r="B383" s="65" t="s">
        <v>367</v>
      </c>
      <c r="C383" s="40" t="s">
        <v>361</v>
      </c>
      <c r="D383" s="21"/>
      <c r="E383" s="371">
        <f>E384</f>
        <v>0</v>
      </c>
    </row>
    <row r="384" spans="1:5" s="29" customFormat="1" ht="13.5" hidden="1">
      <c r="A384" s="25" t="s">
        <v>415</v>
      </c>
      <c r="B384" s="65" t="s">
        <v>367</v>
      </c>
      <c r="C384" s="21" t="s">
        <v>412</v>
      </c>
      <c r="D384" s="1"/>
      <c r="E384" s="377">
        <f>E385+E387+E389</f>
        <v>0</v>
      </c>
    </row>
    <row r="385" spans="1:5" s="29" customFormat="1" ht="13.5" hidden="1">
      <c r="A385" s="31" t="s">
        <v>547</v>
      </c>
      <c r="B385" s="66" t="s">
        <v>367</v>
      </c>
      <c r="C385" s="1" t="s">
        <v>546</v>
      </c>
      <c r="D385" s="1"/>
      <c r="E385" s="377">
        <f>E386</f>
        <v>0</v>
      </c>
    </row>
    <row r="386" spans="1:5" s="29" customFormat="1" ht="26.25" hidden="1">
      <c r="A386" s="31" t="s">
        <v>382</v>
      </c>
      <c r="B386" s="66" t="s">
        <v>367</v>
      </c>
      <c r="C386" s="1" t="s">
        <v>546</v>
      </c>
      <c r="D386" s="1" t="s">
        <v>402</v>
      </c>
      <c r="E386" s="377"/>
    </row>
    <row r="387" spans="1:5" s="29" customFormat="1" ht="13.5" hidden="1">
      <c r="A387" s="31" t="s">
        <v>555</v>
      </c>
      <c r="B387" s="66" t="s">
        <v>367</v>
      </c>
      <c r="C387" s="1" t="s">
        <v>550</v>
      </c>
      <c r="D387" s="1"/>
      <c r="E387" s="377">
        <f>E388</f>
        <v>0</v>
      </c>
    </row>
    <row r="388" spans="1:5" s="29" customFormat="1" ht="26.25" hidden="1">
      <c r="A388" s="31" t="s">
        <v>382</v>
      </c>
      <c r="B388" s="66" t="s">
        <v>367</v>
      </c>
      <c r="C388" s="1" t="s">
        <v>550</v>
      </c>
      <c r="D388" s="1" t="s">
        <v>402</v>
      </c>
      <c r="E388" s="377"/>
    </row>
    <row r="389" spans="1:5" s="29" customFormat="1" ht="39" hidden="1">
      <c r="A389" s="31" t="s">
        <v>574</v>
      </c>
      <c r="B389" s="66" t="s">
        <v>367</v>
      </c>
      <c r="C389" s="1" t="s">
        <v>567</v>
      </c>
      <c r="D389" s="1"/>
      <c r="E389" s="377">
        <f>E390</f>
        <v>0</v>
      </c>
    </row>
    <row r="390" spans="1:6" s="29" customFormat="1" ht="26.25" hidden="1">
      <c r="A390" s="31" t="s">
        <v>382</v>
      </c>
      <c r="B390" s="66" t="s">
        <v>367</v>
      </c>
      <c r="C390" s="1" t="s">
        <v>567</v>
      </c>
      <c r="D390" s="1" t="s">
        <v>402</v>
      </c>
      <c r="E390" s="377"/>
      <c r="F390" s="155"/>
    </row>
    <row r="391" spans="1:5" s="29" customFormat="1" ht="38.25">
      <c r="A391" s="30" t="s">
        <v>289</v>
      </c>
      <c r="B391" s="66" t="s">
        <v>408</v>
      </c>
      <c r="C391" s="1" t="s">
        <v>292</v>
      </c>
      <c r="D391" s="1"/>
      <c r="E391" s="377">
        <f>E392+E393</f>
        <v>3125.562</v>
      </c>
    </row>
    <row r="392" spans="1:5" s="62" customFormat="1" ht="13.5" hidden="1">
      <c r="A392" s="31"/>
      <c r="B392" s="66"/>
      <c r="C392" s="1"/>
      <c r="D392" s="1"/>
      <c r="E392" s="377"/>
    </row>
    <row r="393" spans="1:5" s="62" customFormat="1" ht="25.5">
      <c r="A393" s="31" t="s">
        <v>271</v>
      </c>
      <c r="B393" s="66" t="s">
        <v>408</v>
      </c>
      <c r="C393" s="1" t="s">
        <v>292</v>
      </c>
      <c r="D393" s="1" t="s">
        <v>595</v>
      </c>
      <c r="E393" s="377">
        <v>3125.562</v>
      </c>
    </row>
    <row r="394" spans="1:5" s="29" customFormat="1" ht="38.25">
      <c r="A394" s="30" t="s">
        <v>289</v>
      </c>
      <c r="B394" s="66" t="s">
        <v>408</v>
      </c>
      <c r="C394" s="1" t="s">
        <v>291</v>
      </c>
      <c r="D394" s="1"/>
      <c r="E394" s="377">
        <f>E395</f>
        <v>284.142</v>
      </c>
    </row>
    <row r="395" spans="1:5" s="62" customFormat="1" ht="25.5">
      <c r="A395" s="31" t="s">
        <v>290</v>
      </c>
      <c r="B395" s="66" t="s">
        <v>408</v>
      </c>
      <c r="C395" s="1" t="s">
        <v>291</v>
      </c>
      <c r="D395" s="1" t="s">
        <v>595</v>
      </c>
      <c r="E395" s="377">
        <v>284.142</v>
      </c>
    </row>
    <row r="396" spans="1:15" s="68" customFormat="1" ht="89.25">
      <c r="A396" s="25" t="s">
        <v>199</v>
      </c>
      <c r="B396" s="65" t="s">
        <v>408</v>
      </c>
      <c r="C396" s="21" t="s">
        <v>197</v>
      </c>
      <c r="D396" s="21"/>
      <c r="E396" s="371">
        <f>E397</f>
        <v>872.15691</v>
      </c>
      <c r="G396" s="146"/>
      <c r="O396" s="19"/>
    </row>
    <row r="397" spans="1:15" s="68" customFormat="1" ht="38.25">
      <c r="A397" s="25" t="s">
        <v>200</v>
      </c>
      <c r="B397" s="65" t="s">
        <v>408</v>
      </c>
      <c r="C397" s="21" t="s">
        <v>198</v>
      </c>
      <c r="D397" s="21"/>
      <c r="E397" s="371">
        <f>E401+E398</f>
        <v>872.15691</v>
      </c>
      <c r="G397" s="146"/>
      <c r="O397" s="19"/>
    </row>
    <row r="398" spans="1:7" s="29" customFormat="1" ht="21" customHeight="1">
      <c r="A398" s="30" t="s">
        <v>212</v>
      </c>
      <c r="B398" s="66" t="s">
        <v>408</v>
      </c>
      <c r="C398" s="1" t="s">
        <v>263</v>
      </c>
      <c r="D398" s="1"/>
      <c r="E398" s="377">
        <f>E400</f>
        <v>857.99958</v>
      </c>
      <c r="G398" s="136"/>
    </row>
    <row r="399" spans="1:7" s="62" customFormat="1" ht="12" customHeight="1" hidden="1">
      <c r="A399" s="31"/>
      <c r="B399" s="66"/>
      <c r="C399" s="1"/>
      <c r="D399" s="1"/>
      <c r="E399" s="377"/>
      <c r="G399" s="145"/>
    </row>
    <row r="400" spans="1:7" s="62" customFormat="1" ht="16.5" customHeight="1">
      <c r="A400" s="3" t="s">
        <v>594</v>
      </c>
      <c r="B400" s="66" t="s">
        <v>408</v>
      </c>
      <c r="C400" s="1" t="s">
        <v>263</v>
      </c>
      <c r="D400" s="1" t="s">
        <v>595</v>
      </c>
      <c r="E400" s="377">
        <v>857.99958</v>
      </c>
      <c r="G400" s="145"/>
    </row>
    <row r="401" spans="1:7" s="29" customFormat="1" ht="15" customHeight="1">
      <c r="A401" s="30" t="s">
        <v>212</v>
      </c>
      <c r="B401" s="66" t="s">
        <v>408</v>
      </c>
      <c r="C401" s="1" t="s">
        <v>258</v>
      </c>
      <c r="D401" s="1"/>
      <c r="E401" s="377">
        <f>E403</f>
        <v>14.157330000000002</v>
      </c>
      <c r="G401" s="136"/>
    </row>
    <row r="402" spans="1:7" s="62" customFormat="1" ht="12" customHeight="1" hidden="1">
      <c r="A402" s="31"/>
      <c r="B402" s="66"/>
      <c r="C402" s="1"/>
      <c r="D402" s="1"/>
      <c r="E402" s="377"/>
      <c r="G402" s="145"/>
    </row>
    <row r="403" spans="1:7" s="62" customFormat="1" ht="16.5" customHeight="1">
      <c r="A403" s="3" t="s">
        <v>594</v>
      </c>
      <c r="B403" s="66" t="s">
        <v>408</v>
      </c>
      <c r="C403" s="1" t="s">
        <v>258</v>
      </c>
      <c r="D403" s="1" t="s">
        <v>595</v>
      </c>
      <c r="E403" s="377">
        <f>100-85.84267</f>
        <v>14.157330000000002</v>
      </c>
      <c r="G403" s="145"/>
    </row>
    <row r="404" spans="1:6" s="29" customFormat="1" ht="13.5" hidden="1">
      <c r="A404" s="88" t="s">
        <v>434</v>
      </c>
      <c r="B404" s="65" t="s">
        <v>431</v>
      </c>
      <c r="C404" s="117"/>
      <c r="D404" s="1"/>
      <c r="E404" s="372">
        <f>E405</f>
        <v>0</v>
      </c>
      <c r="F404" s="155"/>
    </row>
    <row r="405" spans="1:6" s="29" customFormat="1" ht="13.5" hidden="1">
      <c r="A405" s="88" t="s">
        <v>411</v>
      </c>
      <c r="B405" s="65" t="s">
        <v>410</v>
      </c>
      <c r="C405" s="117"/>
      <c r="D405" s="1"/>
      <c r="E405" s="372">
        <f>E406</f>
        <v>0</v>
      </c>
      <c r="F405" s="155"/>
    </row>
    <row r="406" spans="1:5" ht="13.5" hidden="1">
      <c r="A406" s="23" t="s">
        <v>448</v>
      </c>
      <c r="B406" s="65" t="s">
        <v>410</v>
      </c>
      <c r="C406" s="51" t="s">
        <v>94</v>
      </c>
      <c r="D406" s="54"/>
      <c r="E406" s="380">
        <f>E407</f>
        <v>0</v>
      </c>
    </row>
    <row r="407" spans="1:5" ht="13.5" hidden="1">
      <c r="A407" s="25" t="s">
        <v>415</v>
      </c>
      <c r="B407" s="65" t="s">
        <v>410</v>
      </c>
      <c r="C407" s="51" t="s">
        <v>93</v>
      </c>
      <c r="D407" s="54"/>
      <c r="E407" s="380">
        <f>E408</f>
        <v>0</v>
      </c>
    </row>
    <row r="408" spans="1:5" ht="13.5" hidden="1">
      <c r="A408" s="25" t="s">
        <v>415</v>
      </c>
      <c r="B408" s="65" t="s">
        <v>410</v>
      </c>
      <c r="C408" s="51" t="s">
        <v>92</v>
      </c>
      <c r="D408" s="54"/>
      <c r="E408" s="380">
        <f>E410</f>
        <v>0</v>
      </c>
    </row>
    <row r="409" spans="1:5" ht="32.25" customHeight="1" hidden="1">
      <c r="A409" s="31" t="s">
        <v>600</v>
      </c>
      <c r="B409" s="66" t="s">
        <v>410</v>
      </c>
      <c r="C409" s="43" t="s">
        <v>488</v>
      </c>
      <c r="D409" s="36">
        <v>810</v>
      </c>
      <c r="E409" s="378"/>
    </row>
    <row r="410" spans="1:5" ht="39" hidden="1">
      <c r="A410" s="52" t="s">
        <v>623</v>
      </c>
      <c r="B410" s="66" t="s">
        <v>410</v>
      </c>
      <c r="C410" s="43" t="s">
        <v>113</v>
      </c>
      <c r="D410" s="54"/>
      <c r="E410" s="378">
        <f>E411</f>
        <v>0</v>
      </c>
    </row>
    <row r="411" spans="1:5" ht="30.75" customHeight="1" hidden="1">
      <c r="A411" s="31" t="s">
        <v>583</v>
      </c>
      <c r="B411" s="66" t="s">
        <v>410</v>
      </c>
      <c r="C411" s="43" t="s">
        <v>113</v>
      </c>
      <c r="D411" s="36">
        <v>240</v>
      </c>
      <c r="E411" s="378">
        <v>0</v>
      </c>
    </row>
    <row r="412" spans="1:5" ht="12.75">
      <c r="A412" s="457" t="s">
        <v>364</v>
      </c>
      <c r="B412" s="458"/>
      <c r="C412" s="458"/>
      <c r="D412" s="459"/>
      <c r="E412" s="374">
        <f>E11+E91+E100+E119+E163+E309+E349</f>
        <v>253017.08576000002</v>
      </c>
    </row>
    <row r="413" ht="12.75">
      <c r="E413" s="384"/>
    </row>
    <row r="414" spans="4:5" ht="12.75">
      <c r="D414" s="169"/>
      <c r="E414" s="385"/>
    </row>
    <row r="415" spans="4:5" ht="12.75">
      <c r="D415" s="169"/>
      <c r="E415" s="385"/>
    </row>
    <row r="416" spans="4:5" ht="12.75">
      <c r="D416" s="169"/>
      <c r="E416" s="384"/>
    </row>
    <row r="417" spans="4:8" ht="12.75">
      <c r="D417" s="169"/>
      <c r="E417" s="386"/>
      <c r="H417" s="130"/>
    </row>
    <row r="418" spans="4:5" ht="12.75">
      <c r="D418" s="169"/>
      <c r="E418" s="386"/>
    </row>
    <row r="419" spans="4:5" ht="12.75">
      <c r="D419" s="169"/>
      <c r="E419" s="386"/>
    </row>
    <row r="420" spans="4:5" ht="12.75">
      <c r="D420" s="169"/>
      <c r="E420" s="386"/>
    </row>
    <row r="421" spans="4:5" ht="12.75">
      <c r="D421" s="169"/>
      <c r="E421" s="386"/>
    </row>
    <row r="422" spans="4:5" ht="12.75">
      <c r="D422" s="169"/>
      <c r="E422" s="386"/>
    </row>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sheetProtection/>
  <autoFilter ref="A10:E412"/>
  <mergeCells count="2">
    <mergeCell ref="A7:E7"/>
    <mergeCell ref="A412:D412"/>
  </mergeCells>
  <printOptions/>
  <pageMargins left="0.5118110236220472" right="0" top="0" bottom="0" header="0" footer="0"/>
  <pageSetup fitToHeight="0" horizontalDpi="600" verticalDpi="600" orientation="portrait" paperSize="9" scale="85"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T423"/>
  <sheetViews>
    <sheetView tabSelected="1" view="pageBreakPreview" zoomScale="84" zoomScaleNormal="85" zoomScaleSheetLayoutView="84" zoomScalePageLayoutView="75" workbookViewId="0" topLeftCell="A1">
      <selection activeCell="E17" sqref="E17"/>
    </sheetView>
  </sheetViews>
  <sheetFormatPr defaultColWidth="9.140625" defaultRowHeight="15"/>
  <cols>
    <col min="1" max="1" width="67.140625" style="58" customWidth="1"/>
    <col min="2" max="2" width="6.57421875" style="58" customWidth="1"/>
    <col min="3" max="3" width="7.421875" style="19" customWidth="1"/>
    <col min="4" max="4" width="13.421875" style="19" customWidth="1"/>
    <col min="5" max="5" width="5.00390625" style="19" customWidth="1"/>
    <col min="6" max="6" width="13.28125" style="370" customWidth="1"/>
    <col min="7" max="7" width="4.2812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28125" style="18" hidden="1" customWidth="1"/>
    <col min="20" max="20" width="11.140625" style="18" bestFit="1" customWidth="1"/>
    <col min="21" max="16384" width="8.8515625" style="18" customWidth="1"/>
  </cols>
  <sheetData>
    <row r="1" ht="12.75">
      <c r="F1" s="367" t="s">
        <v>398</v>
      </c>
    </row>
    <row r="2" ht="12.75">
      <c r="F2" s="367" t="s">
        <v>397</v>
      </c>
    </row>
    <row r="3" ht="12.75">
      <c r="F3" s="368" t="s">
        <v>460</v>
      </c>
    </row>
    <row r="4" ht="12.75">
      <c r="F4" s="368" t="s">
        <v>360</v>
      </c>
    </row>
    <row r="5" ht="12.75">
      <c r="F5" s="367" t="s">
        <v>599</v>
      </c>
    </row>
    <row r="6" ht="12.75">
      <c r="F6" s="369"/>
    </row>
    <row r="7" spans="1:8" s="111" customFormat="1" ht="47.25" customHeight="1">
      <c r="A7" s="456" t="s">
        <v>313</v>
      </c>
      <c r="B7" s="456"/>
      <c r="C7" s="456"/>
      <c r="D7" s="456"/>
      <c r="E7" s="456"/>
      <c r="F7" s="456"/>
      <c r="G7" s="456"/>
      <c r="H7" s="132"/>
    </row>
    <row r="8" ht="9" customHeight="1"/>
    <row r="9" spans="1:8" s="22" customFormat="1" ht="38.25">
      <c r="A9" s="20" t="s">
        <v>396</v>
      </c>
      <c r="B9" s="20"/>
      <c r="C9" s="20" t="s">
        <v>393</v>
      </c>
      <c r="D9" s="21" t="s">
        <v>395</v>
      </c>
      <c r="E9" s="21" t="s">
        <v>394</v>
      </c>
      <c r="F9" s="371" t="s">
        <v>392</v>
      </c>
      <c r="H9" s="133"/>
    </row>
    <row r="10" spans="1:8" s="19" customFormat="1" ht="25.5">
      <c r="A10" s="23"/>
      <c r="B10" s="125" t="s">
        <v>399</v>
      </c>
      <c r="C10" s="20"/>
      <c r="D10" s="21"/>
      <c r="E10" s="21"/>
      <c r="F10" s="371"/>
      <c r="H10" s="134"/>
    </row>
    <row r="11" spans="1:8" s="19" customFormat="1" ht="12.75">
      <c r="A11" s="23"/>
      <c r="B11" s="125" t="s">
        <v>528</v>
      </c>
      <c r="C11" s="20"/>
      <c r="D11" s="21"/>
      <c r="E11" s="21"/>
      <c r="F11" s="371"/>
      <c r="H11" s="134"/>
    </row>
    <row r="12" spans="1:8" s="101" customFormat="1" ht="15">
      <c r="A12" s="88" t="s">
        <v>420</v>
      </c>
      <c r="B12" s="88"/>
      <c r="C12" s="90" t="s">
        <v>419</v>
      </c>
      <c r="D12" s="89"/>
      <c r="E12" s="89"/>
      <c r="F12" s="372">
        <f>F13+F20+F35+F46+F52+F40</f>
        <v>23004.37636</v>
      </c>
      <c r="H12" s="135"/>
    </row>
    <row r="13" spans="1:8" s="101" customFormat="1" ht="42.75">
      <c r="A13" s="94" t="s">
        <v>389</v>
      </c>
      <c r="B13" s="94"/>
      <c r="C13" s="93" t="s">
        <v>388</v>
      </c>
      <c r="D13" s="109"/>
      <c r="E13" s="109"/>
      <c r="F13" s="373">
        <f>F14</f>
        <v>50</v>
      </c>
      <c r="H13" s="135"/>
    </row>
    <row r="14" spans="1:8" s="29" customFormat="1" ht="19.5" customHeight="1">
      <c r="A14" s="23" t="s">
        <v>486</v>
      </c>
      <c r="B14" s="23"/>
      <c r="C14" s="41" t="s">
        <v>388</v>
      </c>
      <c r="D14" s="40" t="s">
        <v>84</v>
      </c>
      <c r="E14" s="40"/>
      <c r="F14" s="374">
        <f>F15</f>
        <v>50</v>
      </c>
      <c r="H14" s="136"/>
    </row>
    <row r="15" spans="1:8" s="29" customFormat="1" ht="25.5">
      <c r="A15" s="25" t="s">
        <v>390</v>
      </c>
      <c r="B15" s="25"/>
      <c r="C15" s="41" t="s">
        <v>388</v>
      </c>
      <c r="D15" s="21" t="s">
        <v>85</v>
      </c>
      <c r="E15" s="21"/>
      <c r="F15" s="371">
        <f>F17</f>
        <v>50</v>
      </c>
      <c r="H15" s="136"/>
    </row>
    <row r="16" spans="1:8" s="29" customFormat="1" ht="25.5">
      <c r="A16" s="25" t="s">
        <v>415</v>
      </c>
      <c r="B16" s="25"/>
      <c r="C16" s="37" t="s">
        <v>388</v>
      </c>
      <c r="D16" s="36" t="s">
        <v>90</v>
      </c>
      <c r="E16" s="21"/>
      <c r="F16" s="371">
        <f>F17</f>
        <v>50</v>
      </c>
      <c r="H16" s="136"/>
    </row>
    <row r="17" spans="1:6" ht="38.25">
      <c r="A17" s="39" t="s">
        <v>374</v>
      </c>
      <c r="B17" s="39"/>
      <c r="C17" s="37" t="s">
        <v>388</v>
      </c>
      <c r="D17" s="36" t="s">
        <v>86</v>
      </c>
      <c r="E17" s="36"/>
      <c r="F17" s="375">
        <f>F18+F19</f>
        <v>50</v>
      </c>
    </row>
    <row r="18" spans="1:6" ht="28.5" customHeight="1">
      <c r="A18" s="31" t="s">
        <v>583</v>
      </c>
      <c r="B18" s="31"/>
      <c r="C18" s="37" t="s">
        <v>388</v>
      </c>
      <c r="D18" s="36" t="s">
        <v>86</v>
      </c>
      <c r="E18" s="36">
        <v>240</v>
      </c>
      <c r="F18" s="375">
        <f>50-2+1</f>
        <v>49</v>
      </c>
    </row>
    <row r="19" spans="1:6" ht="15.75" customHeight="1">
      <c r="A19" s="163" t="s">
        <v>587</v>
      </c>
      <c r="B19" s="163"/>
      <c r="C19" s="37" t="s">
        <v>388</v>
      </c>
      <c r="D19" s="36" t="s">
        <v>86</v>
      </c>
      <c r="E19" s="36">
        <v>850</v>
      </c>
      <c r="F19" s="375">
        <f>2-1</f>
        <v>1</v>
      </c>
    </row>
    <row r="20" spans="1:8" s="110" customFormat="1" ht="57">
      <c r="A20" s="88" t="s">
        <v>381</v>
      </c>
      <c r="B20" s="88"/>
      <c r="C20" s="90" t="s">
        <v>380</v>
      </c>
      <c r="D20" s="89"/>
      <c r="E20" s="89"/>
      <c r="F20" s="372">
        <f>F21</f>
        <v>11019.564569999999</v>
      </c>
      <c r="H20" s="137"/>
    </row>
    <row r="21" spans="1:6" ht="25.5">
      <c r="A21" s="23" t="s">
        <v>486</v>
      </c>
      <c r="B21" s="23"/>
      <c r="C21" s="20" t="s">
        <v>380</v>
      </c>
      <c r="D21" s="40" t="s">
        <v>84</v>
      </c>
      <c r="E21" s="40"/>
      <c r="F21" s="374">
        <f>F22+F26</f>
        <v>11019.564569999999</v>
      </c>
    </row>
    <row r="22" spans="1:6" ht="32.25" customHeight="1">
      <c r="A22" s="25" t="s">
        <v>391</v>
      </c>
      <c r="B22" s="25"/>
      <c r="C22" s="20" t="s">
        <v>380</v>
      </c>
      <c r="D22" s="21" t="s">
        <v>88</v>
      </c>
      <c r="E22" s="21"/>
      <c r="F22" s="371">
        <f>F24</f>
        <v>1476.39102</v>
      </c>
    </row>
    <row r="23" spans="1:6" ht="25.5">
      <c r="A23" s="25" t="s">
        <v>415</v>
      </c>
      <c r="B23" s="25"/>
      <c r="C23" s="20" t="s">
        <v>380</v>
      </c>
      <c r="D23" s="21" t="s">
        <v>87</v>
      </c>
      <c r="E23" s="21"/>
      <c r="F23" s="371">
        <f>F24</f>
        <v>1476.39102</v>
      </c>
    </row>
    <row r="24" spans="1:6" ht="39" customHeight="1">
      <c r="A24" s="33" t="s">
        <v>372</v>
      </c>
      <c r="B24" s="33"/>
      <c r="C24" s="28" t="s">
        <v>380</v>
      </c>
      <c r="D24" s="36" t="s">
        <v>89</v>
      </c>
      <c r="E24" s="36"/>
      <c r="F24" s="375">
        <f>F25</f>
        <v>1476.39102</v>
      </c>
    </row>
    <row r="25" spans="1:6" ht="25.5">
      <c r="A25" s="39" t="s">
        <v>584</v>
      </c>
      <c r="B25" s="39"/>
      <c r="C25" s="28" t="s">
        <v>380</v>
      </c>
      <c r="D25" s="36" t="s">
        <v>89</v>
      </c>
      <c r="E25" s="36">
        <v>120</v>
      </c>
      <c r="F25" s="375">
        <f>1182+354+50-109.60898</f>
        <v>1476.39102</v>
      </c>
    </row>
    <row r="26" spans="1:6" ht="25.5">
      <c r="A26" s="25" t="s">
        <v>390</v>
      </c>
      <c r="B26" s="25"/>
      <c r="C26" s="20" t="s">
        <v>380</v>
      </c>
      <c r="D26" s="21" t="s">
        <v>85</v>
      </c>
      <c r="E26" s="21"/>
      <c r="F26" s="371">
        <f>F28+F30</f>
        <v>9543.17355</v>
      </c>
    </row>
    <row r="27" spans="1:6" ht="25.5">
      <c r="A27" s="25" t="s">
        <v>415</v>
      </c>
      <c r="B27" s="25"/>
      <c r="C27" s="20" t="s">
        <v>380</v>
      </c>
      <c r="D27" s="21" t="s">
        <v>90</v>
      </c>
      <c r="E27" s="21"/>
      <c r="F27" s="371">
        <f>F28</f>
        <v>7178.20161</v>
      </c>
    </row>
    <row r="28" spans="1:6" ht="38.25">
      <c r="A28" s="33" t="s">
        <v>373</v>
      </c>
      <c r="B28" s="33"/>
      <c r="C28" s="28" t="s">
        <v>380</v>
      </c>
      <c r="D28" s="36" t="s">
        <v>91</v>
      </c>
      <c r="E28" s="36"/>
      <c r="F28" s="375">
        <f>F29</f>
        <v>7178.20161</v>
      </c>
    </row>
    <row r="29" spans="1:16" ht="25.5">
      <c r="A29" s="39" t="s">
        <v>584</v>
      </c>
      <c r="B29" s="39"/>
      <c r="C29" s="28" t="s">
        <v>380</v>
      </c>
      <c r="D29" s="36" t="s">
        <v>91</v>
      </c>
      <c r="E29" s="36">
        <v>120</v>
      </c>
      <c r="F29" s="375">
        <f>7221.226+325-368.02439</f>
        <v>7178.20161</v>
      </c>
      <c r="P29" s="112"/>
    </row>
    <row r="30" spans="1:16" ht="26.25" customHeight="1">
      <c r="A30" s="39" t="s">
        <v>374</v>
      </c>
      <c r="B30" s="39"/>
      <c r="C30" s="28" t="s">
        <v>380</v>
      </c>
      <c r="D30" s="36" t="s">
        <v>86</v>
      </c>
      <c r="E30" s="36"/>
      <c r="F30" s="375">
        <f>F31+F33+F34+F32</f>
        <v>2364.97194</v>
      </c>
      <c r="P30" s="157"/>
    </row>
    <row r="31" spans="1:6" ht="13.5" hidden="1">
      <c r="A31" s="39" t="s">
        <v>584</v>
      </c>
      <c r="B31" s="39"/>
      <c r="C31" s="28" t="s">
        <v>380</v>
      </c>
      <c r="D31" s="36" t="s">
        <v>384</v>
      </c>
      <c r="E31" s="36">
        <v>120</v>
      </c>
      <c r="F31" s="375"/>
    </row>
    <row r="32" spans="1:7" ht="27" hidden="1">
      <c r="A32" s="34" t="s">
        <v>383</v>
      </c>
      <c r="B32" s="34"/>
      <c r="C32" s="28" t="s">
        <v>380</v>
      </c>
      <c r="D32" s="36" t="s">
        <v>384</v>
      </c>
      <c r="E32" s="36">
        <v>242</v>
      </c>
      <c r="F32" s="375">
        <v>0</v>
      </c>
      <c r="G32" s="112"/>
    </row>
    <row r="33" spans="1:16" ht="30" customHeight="1">
      <c r="A33" s="31" t="s">
        <v>583</v>
      </c>
      <c r="B33" s="31"/>
      <c r="C33" s="28" t="s">
        <v>380</v>
      </c>
      <c r="D33" s="36" t="s">
        <v>86</v>
      </c>
      <c r="E33" s="36">
        <v>240</v>
      </c>
      <c r="F33" s="375">
        <f>0.393*8664-50-20-13.07-10.27-500-464.11877</f>
        <v>2347.49323</v>
      </c>
      <c r="P33" s="158"/>
    </row>
    <row r="34" spans="1:6" ht="15.75" customHeight="1">
      <c r="A34" s="163" t="s">
        <v>587</v>
      </c>
      <c r="B34" s="163"/>
      <c r="C34" s="28" t="s">
        <v>380</v>
      </c>
      <c r="D34" s="36" t="s">
        <v>86</v>
      </c>
      <c r="E34" s="36">
        <v>850</v>
      </c>
      <c r="F34" s="375">
        <f>20+10-12.52129</f>
        <v>17.47871</v>
      </c>
    </row>
    <row r="35" spans="1:16" s="105" customFormat="1" ht="18.75" customHeight="1" hidden="1">
      <c r="A35" s="94" t="s">
        <v>470</v>
      </c>
      <c r="B35" s="342"/>
      <c r="C35" s="91" t="s">
        <v>465</v>
      </c>
      <c r="D35" s="106"/>
      <c r="E35" s="106"/>
      <c r="F35" s="372">
        <f>F36</f>
        <v>0</v>
      </c>
      <c r="H35" s="139"/>
      <c r="P35" s="159"/>
    </row>
    <row r="36" spans="1:16" s="63" customFormat="1" ht="13.5" hidden="1">
      <c r="A36" s="23" t="s">
        <v>448</v>
      </c>
      <c r="B36" s="343"/>
      <c r="C36" s="65" t="s">
        <v>465</v>
      </c>
      <c r="D36" s="40" t="s">
        <v>361</v>
      </c>
      <c r="E36" s="40"/>
      <c r="F36" s="374">
        <f>F37</f>
        <v>0</v>
      </c>
      <c r="H36" s="140"/>
      <c r="P36" s="29"/>
    </row>
    <row r="37" spans="1:16" s="63" customFormat="1" ht="13.5" hidden="1">
      <c r="A37" s="23" t="s">
        <v>486</v>
      </c>
      <c r="B37" s="343"/>
      <c r="C37" s="65" t="s">
        <v>465</v>
      </c>
      <c r="D37" s="21" t="s">
        <v>471</v>
      </c>
      <c r="E37" s="21"/>
      <c r="F37" s="371">
        <f>F38</f>
        <v>0</v>
      </c>
      <c r="H37" s="140"/>
      <c r="P37" s="29"/>
    </row>
    <row r="38" spans="1:8" s="29" customFormat="1" ht="26.25" hidden="1">
      <c r="A38" s="39" t="s">
        <v>374</v>
      </c>
      <c r="B38" s="344"/>
      <c r="C38" s="66" t="s">
        <v>465</v>
      </c>
      <c r="D38" s="36" t="s">
        <v>485</v>
      </c>
      <c r="E38" s="36"/>
      <c r="F38" s="375">
        <f>F39</f>
        <v>0</v>
      </c>
      <c r="H38" s="136"/>
    </row>
    <row r="39" spans="1:8" s="29" customFormat="1" ht="26.25" hidden="1">
      <c r="A39" s="39" t="s">
        <v>382</v>
      </c>
      <c r="B39" s="344"/>
      <c r="C39" s="66" t="s">
        <v>465</v>
      </c>
      <c r="D39" s="36" t="s">
        <v>485</v>
      </c>
      <c r="E39" s="36">
        <v>244</v>
      </c>
      <c r="F39" s="375"/>
      <c r="H39" s="136"/>
    </row>
    <row r="40" spans="1:16" s="105" customFormat="1" ht="30.75" customHeight="1">
      <c r="A40" s="166" t="s">
        <v>602</v>
      </c>
      <c r="B40" s="166"/>
      <c r="C40" s="90" t="s">
        <v>601</v>
      </c>
      <c r="D40" s="95"/>
      <c r="E40" s="98"/>
      <c r="F40" s="376">
        <f>F41</f>
        <v>50.5</v>
      </c>
      <c r="H40" s="139"/>
      <c r="P40" s="159"/>
    </row>
    <row r="41" spans="1:16" s="26" customFormat="1" ht="25.5">
      <c r="A41" s="23" t="s">
        <v>448</v>
      </c>
      <c r="B41" s="23"/>
      <c r="C41" s="20" t="s">
        <v>601</v>
      </c>
      <c r="D41" s="60" t="s">
        <v>84</v>
      </c>
      <c r="E41" s="60"/>
      <c r="F41" s="371">
        <f>F42</f>
        <v>50.5</v>
      </c>
      <c r="H41" s="138"/>
      <c r="P41" s="62"/>
    </row>
    <row r="42" spans="1:16" s="26" customFormat="1" ht="25.5">
      <c r="A42" s="25" t="s">
        <v>415</v>
      </c>
      <c r="B42" s="25"/>
      <c r="C42" s="20" t="s">
        <v>601</v>
      </c>
      <c r="D42" s="61" t="s">
        <v>85</v>
      </c>
      <c r="E42" s="61"/>
      <c r="F42" s="371">
        <f>F44</f>
        <v>50.5</v>
      </c>
      <c r="H42" s="138"/>
      <c r="P42" s="62"/>
    </row>
    <row r="43" spans="1:16" s="26" customFormat="1" ht="25.5">
      <c r="A43" s="25" t="s">
        <v>415</v>
      </c>
      <c r="B43" s="25"/>
      <c r="C43" s="20" t="s">
        <v>601</v>
      </c>
      <c r="D43" s="61" t="s">
        <v>95</v>
      </c>
      <c r="E43" s="61"/>
      <c r="F43" s="371">
        <f>F44</f>
        <v>50.5</v>
      </c>
      <c r="H43" s="138"/>
      <c r="P43" s="62"/>
    </row>
    <row r="44" spans="1:8" s="29" customFormat="1" ht="25.5">
      <c r="A44" s="33" t="s">
        <v>603</v>
      </c>
      <c r="B44" s="33"/>
      <c r="C44" s="28" t="s">
        <v>601</v>
      </c>
      <c r="D44" s="36" t="s">
        <v>95</v>
      </c>
      <c r="E44" s="36"/>
      <c r="F44" s="375">
        <f>F45</f>
        <v>50.5</v>
      </c>
      <c r="H44" s="136"/>
    </row>
    <row r="45" spans="1:8" s="29" customFormat="1" ht="15" customHeight="1">
      <c r="A45" s="163" t="s">
        <v>604</v>
      </c>
      <c r="B45" s="163"/>
      <c r="C45" s="28" t="s">
        <v>601</v>
      </c>
      <c r="D45" s="36" t="s">
        <v>95</v>
      </c>
      <c r="E45" s="36">
        <v>540</v>
      </c>
      <c r="F45" s="375">
        <v>50.5</v>
      </c>
      <c r="H45" s="136"/>
    </row>
    <row r="46" spans="1:16" s="105" customFormat="1" ht="15">
      <c r="A46" s="107" t="s">
        <v>455</v>
      </c>
      <c r="B46" s="107"/>
      <c r="C46" s="90" t="s">
        <v>414</v>
      </c>
      <c r="D46" s="95"/>
      <c r="E46" s="98"/>
      <c r="F46" s="376">
        <f>F47</f>
        <v>400</v>
      </c>
      <c r="H46" s="139"/>
      <c r="P46" s="159"/>
    </row>
    <row r="47" spans="1:16" s="26" customFormat="1" ht="25.5">
      <c r="A47" s="23" t="s">
        <v>448</v>
      </c>
      <c r="B47" s="23"/>
      <c r="C47" s="20" t="s">
        <v>414</v>
      </c>
      <c r="D47" s="60" t="s">
        <v>94</v>
      </c>
      <c r="E47" s="60"/>
      <c r="F47" s="371">
        <f>F48</f>
        <v>400</v>
      </c>
      <c r="H47" s="138"/>
      <c r="P47" s="62"/>
    </row>
    <row r="48" spans="1:16" s="26" customFormat="1" ht="25.5">
      <c r="A48" s="25" t="s">
        <v>415</v>
      </c>
      <c r="B48" s="25"/>
      <c r="C48" s="20" t="s">
        <v>414</v>
      </c>
      <c r="D48" s="61" t="s">
        <v>93</v>
      </c>
      <c r="E48" s="61"/>
      <c r="F48" s="371">
        <f>F50</f>
        <v>400</v>
      </c>
      <c r="H48" s="138"/>
      <c r="P48" s="62"/>
    </row>
    <row r="49" spans="1:16" s="26" customFormat="1" ht="25.5">
      <c r="A49" s="25" t="s">
        <v>415</v>
      </c>
      <c r="B49" s="25"/>
      <c r="C49" s="20" t="s">
        <v>414</v>
      </c>
      <c r="D49" s="21" t="s">
        <v>92</v>
      </c>
      <c r="E49" s="61"/>
      <c r="F49" s="371">
        <f>F50</f>
        <v>400</v>
      </c>
      <c r="H49" s="138"/>
      <c r="P49" s="62"/>
    </row>
    <row r="50" spans="1:8" s="29" customFormat="1" ht="38.25">
      <c r="A50" s="33" t="s">
        <v>487</v>
      </c>
      <c r="B50" s="33"/>
      <c r="C50" s="28" t="s">
        <v>414</v>
      </c>
      <c r="D50" s="36" t="s">
        <v>96</v>
      </c>
      <c r="E50" s="36"/>
      <c r="F50" s="375">
        <f>F51</f>
        <v>400</v>
      </c>
      <c r="H50" s="136"/>
    </row>
    <row r="51" spans="1:8" s="29" customFormat="1" ht="25.5">
      <c r="A51" s="33" t="s">
        <v>450</v>
      </c>
      <c r="B51" s="33"/>
      <c r="C51" s="28" t="s">
        <v>414</v>
      </c>
      <c r="D51" s="36" t="s">
        <v>96</v>
      </c>
      <c r="E51" s="36">
        <v>870</v>
      </c>
      <c r="F51" s="375">
        <v>400</v>
      </c>
      <c r="H51" s="136"/>
    </row>
    <row r="52" spans="1:8" s="110" customFormat="1" ht="15">
      <c r="A52" s="88" t="s">
        <v>387</v>
      </c>
      <c r="B52" s="88"/>
      <c r="C52" s="90" t="s">
        <v>386</v>
      </c>
      <c r="D52" s="89"/>
      <c r="E52" s="89"/>
      <c r="F52" s="372">
        <f>F53+F71+F87+F80</f>
        <v>11484.31179</v>
      </c>
      <c r="H52" s="137"/>
    </row>
    <row r="53" spans="1:16" s="59" customFormat="1" ht="25.5">
      <c r="A53" s="23" t="s">
        <v>448</v>
      </c>
      <c r="B53" s="343"/>
      <c r="C53" s="65" t="s">
        <v>386</v>
      </c>
      <c r="D53" s="40" t="s">
        <v>94</v>
      </c>
      <c r="E53" s="40"/>
      <c r="F53" s="374">
        <f>F54</f>
        <v>9129.70679</v>
      </c>
      <c r="H53" s="141"/>
      <c r="P53" s="18"/>
    </row>
    <row r="54" spans="1:16" s="59" customFormat="1" ht="25.5">
      <c r="A54" s="25" t="s">
        <v>415</v>
      </c>
      <c r="B54" s="340"/>
      <c r="C54" s="65" t="s">
        <v>386</v>
      </c>
      <c r="D54" s="21" t="s">
        <v>93</v>
      </c>
      <c r="E54" s="21"/>
      <c r="F54" s="371">
        <f>F56+F61+F63+F65+F67+F69</f>
        <v>9129.70679</v>
      </c>
      <c r="H54" s="141"/>
      <c r="P54" s="18"/>
    </row>
    <row r="55" spans="1:16" s="59" customFormat="1" ht="25.5">
      <c r="A55" s="25" t="s">
        <v>415</v>
      </c>
      <c r="B55" s="340"/>
      <c r="C55" s="65" t="s">
        <v>386</v>
      </c>
      <c r="D55" s="21" t="s">
        <v>92</v>
      </c>
      <c r="E55" s="21"/>
      <c r="F55" s="371">
        <f>F56+F61+F63+F65</f>
        <v>9129.70679</v>
      </c>
      <c r="H55" s="141"/>
      <c r="P55" s="18"/>
    </row>
    <row r="56" spans="1:8" s="19" customFormat="1" ht="38.25">
      <c r="A56" s="46" t="s">
        <v>451</v>
      </c>
      <c r="B56" s="46"/>
      <c r="C56" s="37" t="s">
        <v>386</v>
      </c>
      <c r="D56" s="36" t="s">
        <v>97</v>
      </c>
      <c r="E56" s="36"/>
      <c r="F56" s="375">
        <f>F57+F59+F60+F58</f>
        <v>7316.6497899999995</v>
      </c>
      <c r="H56" s="134"/>
    </row>
    <row r="57" spans="1:8" s="64" customFormat="1" ht="18" customHeight="1">
      <c r="A57" s="163" t="s">
        <v>586</v>
      </c>
      <c r="B57" s="163"/>
      <c r="C57" s="37" t="s">
        <v>386</v>
      </c>
      <c r="D57" s="36" t="s">
        <v>97</v>
      </c>
      <c r="E57" s="36">
        <v>110</v>
      </c>
      <c r="F57" s="375">
        <f>5840+1763.68-1376.85+6+4.9-91.30254</f>
        <v>6146.42746</v>
      </c>
      <c r="H57" s="142"/>
    </row>
    <row r="58" spans="1:16" s="26" customFormat="1" ht="22.5" customHeight="1" hidden="1">
      <c r="A58" s="33" t="s">
        <v>452</v>
      </c>
      <c r="B58" s="33"/>
      <c r="C58" s="37" t="s">
        <v>386</v>
      </c>
      <c r="D58" s="36" t="s">
        <v>413</v>
      </c>
      <c r="E58" s="36">
        <v>112</v>
      </c>
      <c r="F58" s="375"/>
      <c r="H58" s="138"/>
      <c r="P58" s="62"/>
    </row>
    <row r="59" spans="1:8" s="29" customFormat="1" ht="26.25" customHeight="1">
      <c r="A59" s="31" t="s">
        <v>583</v>
      </c>
      <c r="B59" s="31"/>
      <c r="C59" s="37" t="s">
        <v>386</v>
      </c>
      <c r="D59" s="36" t="s">
        <v>97</v>
      </c>
      <c r="E59" s="36">
        <v>240</v>
      </c>
      <c r="F59" s="375">
        <f>54.47+10.9+90+809.04+200+465.2-459.66-6+400.3-4.9-399.43074</f>
        <v>1159.9192599999997</v>
      </c>
      <c r="H59" s="136"/>
    </row>
    <row r="60" spans="1:8" s="29" customFormat="1" ht="15" customHeight="1">
      <c r="A60" s="163" t="s">
        <v>587</v>
      </c>
      <c r="B60" s="163"/>
      <c r="C60" s="37" t="s">
        <v>386</v>
      </c>
      <c r="D60" s="36" t="s">
        <v>97</v>
      </c>
      <c r="E60" s="36">
        <v>850</v>
      </c>
      <c r="F60" s="375">
        <f>10+10-9.69693</f>
        <v>10.30307</v>
      </c>
      <c r="H60" s="136"/>
    </row>
    <row r="61" spans="1:6" ht="38.25">
      <c r="A61" s="33" t="s">
        <v>453</v>
      </c>
      <c r="B61" s="33"/>
      <c r="C61" s="28" t="s">
        <v>386</v>
      </c>
      <c r="D61" s="36" t="s">
        <v>98</v>
      </c>
      <c r="E61" s="36"/>
      <c r="F61" s="375">
        <f>F62</f>
        <v>141.657</v>
      </c>
    </row>
    <row r="62" spans="1:6" ht="29.25" customHeight="1">
      <c r="A62" s="31" t="s">
        <v>583</v>
      </c>
      <c r="B62" s="31"/>
      <c r="C62" s="28" t="s">
        <v>386</v>
      </c>
      <c r="D62" s="36" t="s">
        <v>98</v>
      </c>
      <c r="E62" s="36">
        <v>240</v>
      </c>
      <c r="F62" s="375">
        <v>141.657</v>
      </c>
    </row>
    <row r="63" spans="1:8" s="19" customFormat="1" ht="25.5">
      <c r="A63" s="33" t="s">
        <v>454</v>
      </c>
      <c r="B63" s="33"/>
      <c r="C63" s="28" t="s">
        <v>386</v>
      </c>
      <c r="D63" s="36" t="s">
        <v>99</v>
      </c>
      <c r="E63" s="36"/>
      <c r="F63" s="375">
        <f>F64</f>
        <v>1656.1999999999998</v>
      </c>
      <c r="H63" s="134"/>
    </row>
    <row r="64" spans="1:8" s="19" customFormat="1" ht="26.25" customHeight="1">
      <c r="A64" s="31" t="s">
        <v>583</v>
      </c>
      <c r="B64" s="31"/>
      <c r="C64" s="28" t="s">
        <v>386</v>
      </c>
      <c r="D64" s="36" t="s">
        <v>99</v>
      </c>
      <c r="E64" s="36">
        <v>240</v>
      </c>
      <c r="F64" s="375">
        <f>800+350+1067.2-561</f>
        <v>1656.1999999999998</v>
      </c>
      <c r="H64" s="134"/>
    </row>
    <row r="65" spans="1:6" ht="38.25">
      <c r="A65" s="33" t="s">
        <v>449</v>
      </c>
      <c r="B65" s="345"/>
      <c r="C65" s="66" t="s">
        <v>386</v>
      </c>
      <c r="D65" s="36" t="s">
        <v>100</v>
      </c>
      <c r="E65" s="36"/>
      <c r="F65" s="375">
        <f>F66</f>
        <v>15.2</v>
      </c>
    </row>
    <row r="66" spans="1:6" ht="15.75" customHeight="1">
      <c r="A66" s="163" t="s">
        <v>587</v>
      </c>
      <c r="B66" s="346"/>
      <c r="C66" s="66" t="s">
        <v>386</v>
      </c>
      <c r="D66" s="36" t="s">
        <v>100</v>
      </c>
      <c r="E66" s="36">
        <v>850</v>
      </c>
      <c r="F66" s="375">
        <v>15.2</v>
      </c>
    </row>
    <row r="67" spans="1:8" ht="26.25" hidden="1">
      <c r="A67" s="39" t="s">
        <v>543</v>
      </c>
      <c r="B67" s="39"/>
      <c r="C67" s="28" t="s">
        <v>386</v>
      </c>
      <c r="D67" s="36" t="s">
        <v>535</v>
      </c>
      <c r="E67" s="36"/>
      <c r="F67" s="375">
        <f>F68</f>
        <v>0</v>
      </c>
      <c r="H67" s="18"/>
    </row>
    <row r="68" spans="1:6" s="19" customFormat="1" ht="26.25" hidden="1">
      <c r="A68" s="33" t="s">
        <v>382</v>
      </c>
      <c r="B68" s="33"/>
      <c r="C68" s="28" t="s">
        <v>386</v>
      </c>
      <c r="D68" s="36" t="s">
        <v>535</v>
      </c>
      <c r="E68" s="36">
        <v>244</v>
      </c>
      <c r="F68" s="375"/>
    </row>
    <row r="69" spans="1:6" s="19" customFormat="1" ht="26.25" hidden="1">
      <c r="A69" s="33" t="s">
        <v>545</v>
      </c>
      <c r="B69" s="33"/>
      <c r="C69" s="28" t="s">
        <v>386</v>
      </c>
      <c r="D69" s="36" t="s">
        <v>544</v>
      </c>
      <c r="E69" s="36"/>
      <c r="F69" s="375">
        <f>F70</f>
        <v>0</v>
      </c>
    </row>
    <row r="70" spans="1:6" s="19" customFormat="1" ht="26.25" hidden="1">
      <c r="A70" s="33" t="s">
        <v>382</v>
      </c>
      <c r="B70" s="33"/>
      <c r="C70" s="28" t="s">
        <v>386</v>
      </c>
      <c r="D70" s="36" t="s">
        <v>544</v>
      </c>
      <c r="E70" s="36">
        <v>244</v>
      </c>
      <c r="F70" s="375"/>
    </row>
    <row r="71" spans="1:8" s="29" customFormat="1" ht="38.25">
      <c r="A71" s="23" t="s">
        <v>466</v>
      </c>
      <c r="B71" s="23"/>
      <c r="C71" s="20" t="s">
        <v>386</v>
      </c>
      <c r="D71" s="21" t="s">
        <v>181</v>
      </c>
      <c r="E71" s="21"/>
      <c r="F71" s="371">
        <f>F72</f>
        <v>1110.5549999999998</v>
      </c>
      <c r="H71" s="136"/>
    </row>
    <row r="72" spans="1:16" s="26" customFormat="1" ht="63.75">
      <c r="A72" s="25" t="s">
        <v>467</v>
      </c>
      <c r="B72" s="25"/>
      <c r="C72" s="20" t="s">
        <v>386</v>
      </c>
      <c r="D72" s="21" t="s">
        <v>193</v>
      </c>
      <c r="E72" s="21"/>
      <c r="F72" s="371">
        <f>F77+F74</f>
        <v>1110.5549999999998</v>
      </c>
      <c r="H72" s="138"/>
      <c r="P72" s="62"/>
    </row>
    <row r="73" spans="1:16" s="26" customFormat="1" ht="25.5">
      <c r="A73" s="47" t="s">
        <v>189</v>
      </c>
      <c r="B73" s="47"/>
      <c r="C73" s="20" t="s">
        <v>386</v>
      </c>
      <c r="D73" s="21" t="s">
        <v>190</v>
      </c>
      <c r="E73" s="21"/>
      <c r="F73" s="371">
        <f>F74+F77</f>
        <v>1110.5549999999998</v>
      </c>
      <c r="H73" s="138"/>
      <c r="P73" s="62"/>
    </row>
    <row r="74" spans="1:8" s="29" customFormat="1" ht="78.75" customHeight="1">
      <c r="A74" s="31" t="s">
        <v>469</v>
      </c>
      <c r="B74" s="31"/>
      <c r="C74" s="28" t="s">
        <v>386</v>
      </c>
      <c r="D74" s="1" t="s">
        <v>191</v>
      </c>
      <c r="E74" s="1"/>
      <c r="F74" s="377">
        <f>F75+F76</f>
        <v>549.775</v>
      </c>
      <c r="H74" s="136"/>
    </row>
    <row r="75" spans="1:8" s="29" customFormat="1" ht="25.5">
      <c r="A75" s="39" t="s">
        <v>584</v>
      </c>
      <c r="B75" s="39"/>
      <c r="C75" s="28" t="s">
        <v>386</v>
      </c>
      <c r="D75" s="1" t="s">
        <v>191</v>
      </c>
      <c r="E75" s="1" t="s">
        <v>585</v>
      </c>
      <c r="F75" s="377">
        <f>324.44259+0.71968+101.14174</f>
        <v>426.30400999999995</v>
      </c>
      <c r="H75" s="136"/>
    </row>
    <row r="76" spans="1:8" s="29" customFormat="1" ht="28.5" customHeight="1">
      <c r="A76" s="31" t="s">
        <v>583</v>
      </c>
      <c r="B76" s="31"/>
      <c r="C76" s="28" t="s">
        <v>386</v>
      </c>
      <c r="D76" s="1" t="s">
        <v>191</v>
      </c>
      <c r="E76" s="36">
        <v>240</v>
      </c>
      <c r="F76" s="377">
        <f>4.29994+119.17105</f>
        <v>123.47099</v>
      </c>
      <c r="H76" s="136"/>
    </row>
    <row r="77" spans="1:8" s="29" customFormat="1" ht="102">
      <c r="A77" s="31" t="s">
        <v>468</v>
      </c>
      <c r="B77" s="31"/>
      <c r="C77" s="28" t="s">
        <v>386</v>
      </c>
      <c r="D77" s="1" t="s">
        <v>192</v>
      </c>
      <c r="E77" s="1"/>
      <c r="F77" s="377">
        <f>F78+F79</f>
        <v>560.78</v>
      </c>
      <c r="H77" s="136"/>
    </row>
    <row r="78" spans="1:8" s="29" customFormat="1" ht="18.75" customHeight="1">
      <c r="A78" s="39" t="s">
        <v>584</v>
      </c>
      <c r="B78" s="39"/>
      <c r="C78" s="28" t="s">
        <v>386</v>
      </c>
      <c r="D78" s="1" t="s">
        <v>192</v>
      </c>
      <c r="E78" s="1" t="s">
        <v>585</v>
      </c>
      <c r="F78" s="377">
        <f>415.69127+0.572+125.07253</f>
        <v>541.3358</v>
      </c>
      <c r="H78" s="136"/>
    </row>
    <row r="79" spans="1:8" s="29" customFormat="1" ht="28.5" customHeight="1">
      <c r="A79" s="31" t="s">
        <v>583</v>
      </c>
      <c r="B79" s="31"/>
      <c r="C79" s="28" t="s">
        <v>386</v>
      </c>
      <c r="D79" s="1" t="s">
        <v>192</v>
      </c>
      <c r="E79" s="36">
        <v>240</v>
      </c>
      <c r="F79" s="377">
        <f>4.57213+14.87207</f>
        <v>19.444200000000002</v>
      </c>
      <c r="H79" s="136"/>
    </row>
    <row r="80" spans="1:8" s="29" customFormat="1" ht="51">
      <c r="A80" s="23" t="s">
        <v>254</v>
      </c>
      <c r="B80" s="23"/>
      <c r="C80" s="20" t="s">
        <v>386</v>
      </c>
      <c r="D80" s="21" t="s">
        <v>250</v>
      </c>
      <c r="E80" s="21"/>
      <c r="F80" s="371">
        <f>F81</f>
        <v>144.05</v>
      </c>
      <c r="H80" s="136"/>
    </row>
    <row r="81" spans="1:16" s="26" customFormat="1" ht="72" customHeight="1">
      <c r="A81" s="326" t="s">
        <v>253</v>
      </c>
      <c r="B81" s="326"/>
      <c r="C81" s="20" t="s">
        <v>386</v>
      </c>
      <c r="D81" s="21" t="s">
        <v>251</v>
      </c>
      <c r="E81" s="21"/>
      <c r="F81" s="371">
        <f>F82</f>
        <v>144.05</v>
      </c>
      <c r="H81" s="138"/>
      <c r="P81" s="62"/>
    </row>
    <row r="82" spans="1:16" s="26" customFormat="1" ht="33" customHeight="1">
      <c r="A82" s="47" t="s">
        <v>256</v>
      </c>
      <c r="B82" s="47"/>
      <c r="C82" s="20" t="s">
        <v>386</v>
      </c>
      <c r="D82" s="21" t="s">
        <v>252</v>
      </c>
      <c r="E82" s="21"/>
      <c r="F82" s="371">
        <f>F83+F85</f>
        <v>144.05</v>
      </c>
      <c r="H82" s="138"/>
      <c r="P82" s="62"/>
    </row>
    <row r="83" spans="1:6" ht="25.5">
      <c r="A83" s="52" t="s">
        <v>255</v>
      </c>
      <c r="B83" s="52"/>
      <c r="C83" s="28" t="s">
        <v>386</v>
      </c>
      <c r="D83" s="1" t="s">
        <v>261</v>
      </c>
      <c r="E83" s="54"/>
      <c r="F83" s="378">
        <f>F84</f>
        <v>130.71</v>
      </c>
    </row>
    <row r="84" spans="1:6" ht="30.75" customHeight="1">
      <c r="A84" s="31" t="s">
        <v>583</v>
      </c>
      <c r="B84" s="31"/>
      <c r="C84" s="28" t="s">
        <v>386</v>
      </c>
      <c r="D84" s="1" t="s">
        <v>261</v>
      </c>
      <c r="E84" s="36">
        <v>240</v>
      </c>
      <c r="F84" s="378">
        <v>130.71</v>
      </c>
    </row>
    <row r="85" spans="1:6" ht="25.5">
      <c r="A85" s="52" t="s">
        <v>255</v>
      </c>
      <c r="B85" s="52"/>
      <c r="C85" s="28" t="s">
        <v>386</v>
      </c>
      <c r="D85" s="1" t="s">
        <v>259</v>
      </c>
      <c r="E85" s="54"/>
      <c r="F85" s="378">
        <f>F86</f>
        <v>13.34</v>
      </c>
    </row>
    <row r="86" spans="1:6" ht="30.75" customHeight="1">
      <c r="A86" s="31" t="s">
        <v>583</v>
      </c>
      <c r="B86" s="31"/>
      <c r="C86" s="28" t="s">
        <v>386</v>
      </c>
      <c r="D86" s="1" t="s">
        <v>259</v>
      </c>
      <c r="E86" s="36">
        <v>240</v>
      </c>
      <c r="F86" s="378">
        <f>13.07+0.27</f>
        <v>13.34</v>
      </c>
    </row>
    <row r="87" spans="1:8" s="29" customFormat="1" ht="25.5">
      <c r="A87" s="23" t="s">
        <v>228</v>
      </c>
      <c r="B87" s="23"/>
      <c r="C87" s="20" t="s">
        <v>386</v>
      </c>
      <c r="D87" s="21" t="s">
        <v>226</v>
      </c>
      <c r="E87" s="21"/>
      <c r="F87" s="371">
        <f>F88</f>
        <v>1100</v>
      </c>
      <c r="H87" s="136"/>
    </row>
    <row r="88" spans="1:16" s="26" customFormat="1" ht="25.5">
      <c r="A88" s="25" t="s">
        <v>229</v>
      </c>
      <c r="B88" s="25"/>
      <c r="C88" s="20" t="s">
        <v>386</v>
      </c>
      <c r="D88" s="21" t="s">
        <v>227</v>
      </c>
      <c r="E88" s="21"/>
      <c r="F88" s="371">
        <f>F89</f>
        <v>1100</v>
      </c>
      <c r="H88" s="138"/>
      <c r="P88" s="62"/>
    </row>
    <row r="89" spans="1:16" s="26" customFormat="1" ht="33" customHeight="1">
      <c r="A89" s="47" t="s">
        <v>230</v>
      </c>
      <c r="B89" s="47"/>
      <c r="C89" s="20" t="s">
        <v>386</v>
      </c>
      <c r="D89" s="21" t="s">
        <v>231</v>
      </c>
      <c r="E89" s="21"/>
      <c r="F89" s="371">
        <f>F90</f>
        <v>1100</v>
      </c>
      <c r="H89" s="138"/>
      <c r="P89" s="62"/>
    </row>
    <row r="90" spans="1:6" ht="51">
      <c r="A90" s="52" t="s">
        <v>623</v>
      </c>
      <c r="B90" s="52"/>
      <c r="C90" s="28" t="s">
        <v>386</v>
      </c>
      <c r="D90" s="1" t="s">
        <v>232</v>
      </c>
      <c r="E90" s="54"/>
      <c r="F90" s="378">
        <f>F91</f>
        <v>1100</v>
      </c>
    </row>
    <row r="91" spans="1:6" ht="30.75" customHeight="1">
      <c r="A91" s="31" t="s">
        <v>583</v>
      </c>
      <c r="B91" s="31"/>
      <c r="C91" s="28" t="s">
        <v>386</v>
      </c>
      <c r="D91" s="1" t="s">
        <v>232</v>
      </c>
      <c r="E91" s="36">
        <v>240</v>
      </c>
      <c r="F91" s="378">
        <f>100+400+100+500</f>
        <v>1100</v>
      </c>
    </row>
    <row r="92" spans="1:18" s="92" customFormat="1" ht="15">
      <c r="A92" s="88" t="s">
        <v>502</v>
      </c>
      <c r="B92" s="347"/>
      <c r="C92" s="91" t="s">
        <v>462</v>
      </c>
      <c r="D92" s="89"/>
      <c r="E92" s="89"/>
      <c r="F92" s="372">
        <f>F93</f>
        <v>375.43</v>
      </c>
      <c r="H92" s="143"/>
      <c r="P92" s="101"/>
      <c r="R92" s="165"/>
    </row>
    <row r="93" spans="1:8" s="101" customFormat="1" ht="15">
      <c r="A93" s="88" t="s">
        <v>463</v>
      </c>
      <c r="B93" s="347"/>
      <c r="C93" s="91" t="s">
        <v>464</v>
      </c>
      <c r="D93" s="89"/>
      <c r="E93" s="89"/>
      <c r="F93" s="372">
        <f>F94</f>
        <v>375.43</v>
      </c>
      <c r="H93" s="135"/>
    </row>
    <row r="94" spans="1:16" s="59" customFormat="1" ht="25.5">
      <c r="A94" s="23" t="s">
        <v>448</v>
      </c>
      <c r="B94" s="343"/>
      <c r="C94" s="65" t="s">
        <v>464</v>
      </c>
      <c r="D94" s="40" t="s">
        <v>94</v>
      </c>
      <c r="E94" s="40"/>
      <c r="F94" s="374">
        <f>F95</f>
        <v>375.43</v>
      </c>
      <c r="H94" s="141"/>
      <c r="P94" s="18"/>
    </row>
    <row r="95" spans="1:16" s="59" customFormat="1" ht="25.5">
      <c r="A95" s="25" t="s">
        <v>415</v>
      </c>
      <c r="B95" s="340"/>
      <c r="C95" s="65" t="s">
        <v>464</v>
      </c>
      <c r="D95" s="21" t="s">
        <v>93</v>
      </c>
      <c r="E95" s="21"/>
      <c r="F95" s="371">
        <f>F97</f>
        <v>375.43</v>
      </c>
      <c r="H95" s="141"/>
      <c r="P95" s="112"/>
    </row>
    <row r="96" spans="1:16" s="59" customFormat="1" ht="25.5">
      <c r="A96" s="25" t="s">
        <v>415</v>
      </c>
      <c r="B96" s="340"/>
      <c r="C96" s="65" t="s">
        <v>464</v>
      </c>
      <c r="D96" s="21" t="s">
        <v>175</v>
      </c>
      <c r="E96" s="21"/>
      <c r="F96" s="371">
        <f>F97</f>
        <v>375.43</v>
      </c>
      <c r="H96" s="141"/>
      <c r="P96" s="112"/>
    </row>
    <row r="97" spans="1:8" s="19" customFormat="1" ht="30" customHeight="1">
      <c r="A97" s="46" t="s">
        <v>531</v>
      </c>
      <c r="B97" s="46"/>
      <c r="C97" s="37" t="s">
        <v>464</v>
      </c>
      <c r="D97" s="36" t="s">
        <v>176</v>
      </c>
      <c r="E97" s="36"/>
      <c r="F97" s="375">
        <f>F98+F99+F100</f>
        <v>375.43</v>
      </c>
      <c r="H97" s="134"/>
    </row>
    <row r="98" spans="1:8" s="64" customFormat="1" ht="25.5">
      <c r="A98" s="39" t="s">
        <v>584</v>
      </c>
      <c r="B98" s="39"/>
      <c r="C98" s="37" t="s">
        <v>464</v>
      </c>
      <c r="D98" s="36" t="s">
        <v>176</v>
      </c>
      <c r="E98" s="36">
        <v>120</v>
      </c>
      <c r="F98" s="375">
        <f>281.98501+0.2+85.15946</f>
        <v>367.34447</v>
      </c>
      <c r="H98" s="142"/>
    </row>
    <row r="99" spans="1:16" s="26" customFormat="1" ht="27" hidden="1">
      <c r="A99" s="33" t="s">
        <v>452</v>
      </c>
      <c r="B99" s="33"/>
      <c r="C99" s="37" t="s">
        <v>464</v>
      </c>
      <c r="D99" s="36" t="s">
        <v>176</v>
      </c>
      <c r="E99" s="36">
        <v>122</v>
      </c>
      <c r="F99" s="375"/>
      <c r="H99" s="138"/>
      <c r="P99" s="62"/>
    </row>
    <row r="100" spans="1:8" s="29" customFormat="1" ht="30" customHeight="1">
      <c r="A100" s="31" t="s">
        <v>583</v>
      </c>
      <c r="B100" s="31"/>
      <c r="C100" s="37" t="s">
        <v>464</v>
      </c>
      <c r="D100" s="36" t="s">
        <v>176</v>
      </c>
      <c r="E100" s="36">
        <v>240</v>
      </c>
      <c r="F100" s="375">
        <f>3.6+4.48553</f>
        <v>8.08553</v>
      </c>
      <c r="H100" s="136"/>
    </row>
    <row r="101" spans="1:16" s="92" customFormat="1" ht="28.5">
      <c r="A101" s="88" t="s">
        <v>425</v>
      </c>
      <c r="B101" s="347"/>
      <c r="C101" s="91" t="s">
        <v>424</v>
      </c>
      <c r="D101" s="89"/>
      <c r="E101" s="89"/>
      <c r="F101" s="372">
        <f>F102+F108+F114</f>
        <v>194.07596</v>
      </c>
      <c r="H101" s="143"/>
      <c r="P101" s="101"/>
    </row>
    <row r="102" spans="1:8" s="101" customFormat="1" ht="42.75">
      <c r="A102" s="88" t="s">
        <v>426</v>
      </c>
      <c r="B102" s="347"/>
      <c r="C102" s="91" t="s">
        <v>407</v>
      </c>
      <c r="D102" s="89"/>
      <c r="E102" s="89"/>
      <c r="F102" s="372">
        <f>F103</f>
        <v>148.63766</v>
      </c>
      <c r="H102" s="135"/>
    </row>
    <row r="103" spans="1:8" s="29" customFormat="1" ht="25.5">
      <c r="A103" s="23" t="s">
        <v>489</v>
      </c>
      <c r="B103" s="343"/>
      <c r="C103" s="65" t="s">
        <v>407</v>
      </c>
      <c r="D103" s="21" t="s">
        <v>181</v>
      </c>
      <c r="E103" s="21"/>
      <c r="F103" s="371">
        <f>F104</f>
        <v>148.63766</v>
      </c>
      <c r="H103" s="136"/>
    </row>
    <row r="104" spans="1:16" s="26" customFormat="1" ht="51">
      <c r="A104" s="25" t="s">
        <v>490</v>
      </c>
      <c r="B104" s="340"/>
      <c r="C104" s="65" t="s">
        <v>407</v>
      </c>
      <c r="D104" s="21" t="s">
        <v>187</v>
      </c>
      <c r="E104" s="21"/>
      <c r="F104" s="371">
        <f>F106</f>
        <v>148.63766</v>
      </c>
      <c r="H104" s="138"/>
      <c r="P104" s="62"/>
    </row>
    <row r="105" spans="1:16" s="26" customFormat="1" ht="25.5">
      <c r="A105" s="47" t="s">
        <v>186</v>
      </c>
      <c r="B105" s="348"/>
      <c r="C105" s="65" t="s">
        <v>407</v>
      </c>
      <c r="D105" s="21" t="s">
        <v>187</v>
      </c>
      <c r="E105" s="21"/>
      <c r="F105" s="371">
        <f>F106</f>
        <v>148.63766</v>
      </c>
      <c r="H105" s="138"/>
      <c r="P105" s="62"/>
    </row>
    <row r="106" spans="1:8" s="29" customFormat="1" ht="89.25">
      <c r="A106" s="31" t="s">
        <v>491</v>
      </c>
      <c r="B106" s="311"/>
      <c r="C106" s="66" t="s">
        <v>407</v>
      </c>
      <c r="D106" s="1" t="s">
        <v>188</v>
      </c>
      <c r="E106" s="1"/>
      <c r="F106" s="377">
        <f>F107</f>
        <v>148.63766</v>
      </c>
      <c r="H106" s="136"/>
    </row>
    <row r="107" spans="1:8" s="29" customFormat="1" ht="26.25" customHeight="1">
      <c r="A107" s="31" t="s">
        <v>583</v>
      </c>
      <c r="B107" s="311"/>
      <c r="C107" s="66" t="s">
        <v>407</v>
      </c>
      <c r="D107" s="1" t="s">
        <v>188</v>
      </c>
      <c r="E107" s="36">
        <v>240</v>
      </c>
      <c r="F107" s="377">
        <v>148.63766</v>
      </c>
      <c r="H107" s="136"/>
    </row>
    <row r="108" spans="1:16" s="99" customFormat="1" ht="15">
      <c r="A108" s="96" t="s">
        <v>441</v>
      </c>
      <c r="B108" s="349"/>
      <c r="C108" s="95" t="s">
        <v>442</v>
      </c>
      <c r="D108" s="97"/>
      <c r="E108" s="98"/>
      <c r="F108" s="379">
        <f>F109</f>
        <v>45.4383</v>
      </c>
      <c r="H108" s="144"/>
      <c r="P108" s="102"/>
    </row>
    <row r="109" spans="1:8" s="29" customFormat="1" ht="25.5">
      <c r="A109" s="23" t="s">
        <v>489</v>
      </c>
      <c r="B109" s="343"/>
      <c r="C109" s="65" t="s">
        <v>442</v>
      </c>
      <c r="D109" s="21" t="s">
        <v>181</v>
      </c>
      <c r="E109" s="21"/>
      <c r="F109" s="371">
        <f>F112</f>
        <v>45.4383</v>
      </c>
      <c r="H109" s="136"/>
    </row>
    <row r="110" spans="1:8" s="29" customFormat="1" ht="38.25">
      <c r="A110" s="23" t="s">
        <v>522</v>
      </c>
      <c r="B110" s="350"/>
      <c r="C110" s="118" t="s">
        <v>442</v>
      </c>
      <c r="D110" s="119" t="s">
        <v>185</v>
      </c>
      <c r="E110" s="21"/>
      <c r="F110" s="371">
        <f>F112</f>
        <v>45.4383</v>
      </c>
      <c r="H110" s="136"/>
    </row>
    <row r="111" spans="1:8" s="29" customFormat="1" ht="25.5">
      <c r="A111" s="47" t="s">
        <v>182</v>
      </c>
      <c r="B111" s="351"/>
      <c r="C111" s="118" t="s">
        <v>442</v>
      </c>
      <c r="D111" s="119" t="s">
        <v>184</v>
      </c>
      <c r="E111" s="21"/>
      <c r="F111" s="371">
        <f>F112</f>
        <v>45.4383</v>
      </c>
      <c r="H111" s="136"/>
    </row>
    <row r="112" spans="1:6" ht="51">
      <c r="A112" s="52" t="s">
        <v>492</v>
      </c>
      <c r="B112" s="283"/>
      <c r="C112" s="45" t="s">
        <v>442</v>
      </c>
      <c r="D112" s="117" t="s">
        <v>183</v>
      </c>
      <c r="E112" s="55"/>
      <c r="F112" s="378">
        <f>F113</f>
        <v>45.4383</v>
      </c>
    </row>
    <row r="113" spans="1:6" ht="25.5" customHeight="1">
      <c r="A113" s="31" t="s">
        <v>583</v>
      </c>
      <c r="B113" s="352"/>
      <c r="C113" s="45" t="s">
        <v>442</v>
      </c>
      <c r="D113" s="117" t="s">
        <v>183</v>
      </c>
      <c r="E113" s="36">
        <v>240</v>
      </c>
      <c r="F113" s="378">
        <f>62.236-16.7977</f>
        <v>45.4383</v>
      </c>
    </row>
    <row r="114" spans="1:16" s="92" customFormat="1" ht="27" hidden="1">
      <c r="A114" s="94" t="s">
        <v>439</v>
      </c>
      <c r="B114" s="353"/>
      <c r="C114" s="95" t="s">
        <v>440</v>
      </c>
      <c r="D114" s="89"/>
      <c r="E114" s="89"/>
      <c r="F114" s="372">
        <f>F115</f>
        <v>0</v>
      </c>
      <c r="H114" s="143"/>
      <c r="P114" s="101"/>
    </row>
    <row r="115" spans="1:8" s="29" customFormat="1" ht="26.25" hidden="1">
      <c r="A115" s="23" t="s">
        <v>489</v>
      </c>
      <c r="B115" s="343"/>
      <c r="C115" s="65" t="s">
        <v>440</v>
      </c>
      <c r="D115" s="21" t="s">
        <v>181</v>
      </c>
      <c r="E115" s="21"/>
      <c r="F115" s="371">
        <f>F116</f>
        <v>0</v>
      </c>
      <c r="H115" s="136"/>
    </row>
    <row r="116" spans="1:16" s="26" customFormat="1" ht="39" hidden="1">
      <c r="A116" s="47" t="s">
        <v>493</v>
      </c>
      <c r="B116" s="354"/>
      <c r="C116" s="48" t="s">
        <v>440</v>
      </c>
      <c r="D116" s="57" t="s">
        <v>180</v>
      </c>
      <c r="E116" s="56"/>
      <c r="F116" s="380">
        <f>F118</f>
        <v>0</v>
      </c>
      <c r="H116" s="138"/>
      <c r="P116" s="62"/>
    </row>
    <row r="117" spans="1:16" s="26" customFormat="1" ht="13.5" hidden="1">
      <c r="A117" s="47" t="s">
        <v>177</v>
      </c>
      <c r="B117" s="354"/>
      <c r="C117" s="48" t="s">
        <v>440</v>
      </c>
      <c r="D117" s="57" t="s">
        <v>178</v>
      </c>
      <c r="E117" s="56"/>
      <c r="F117" s="380">
        <f>F118</f>
        <v>0</v>
      </c>
      <c r="H117" s="138"/>
      <c r="P117" s="62"/>
    </row>
    <row r="118" spans="1:8" s="62" customFormat="1" ht="52.5" hidden="1">
      <c r="A118" s="52" t="s">
        <v>573</v>
      </c>
      <c r="B118" s="283"/>
      <c r="C118" s="45" t="s">
        <v>440</v>
      </c>
      <c r="D118" s="49" t="s">
        <v>179</v>
      </c>
      <c r="E118" s="56"/>
      <c r="F118" s="378">
        <f>F119</f>
        <v>0</v>
      </c>
      <c r="H118" s="145"/>
    </row>
    <row r="119" spans="1:8" s="62" customFormat="1" ht="27" hidden="1">
      <c r="A119" s="33" t="s">
        <v>382</v>
      </c>
      <c r="B119" s="355"/>
      <c r="C119" s="45" t="s">
        <v>440</v>
      </c>
      <c r="D119" s="49" t="s">
        <v>179</v>
      </c>
      <c r="E119" s="44">
        <v>244</v>
      </c>
      <c r="F119" s="378">
        <v>0</v>
      </c>
      <c r="H119" s="145"/>
    </row>
    <row r="120" spans="1:16" s="92" customFormat="1" ht="15">
      <c r="A120" s="88" t="s">
        <v>428</v>
      </c>
      <c r="B120" s="347"/>
      <c r="C120" s="91" t="s">
        <v>427</v>
      </c>
      <c r="D120" s="89"/>
      <c r="E120" s="89"/>
      <c r="F120" s="381">
        <f>F121+F153</f>
        <v>6486.52</v>
      </c>
      <c r="H120" s="143"/>
      <c r="P120" s="101"/>
    </row>
    <row r="121" spans="1:8" s="101" customFormat="1" ht="15">
      <c r="A121" s="96" t="s">
        <v>435</v>
      </c>
      <c r="B121" s="349"/>
      <c r="C121" s="95" t="s">
        <v>436</v>
      </c>
      <c r="D121" s="97"/>
      <c r="E121" s="115"/>
      <c r="F121" s="382">
        <f>F122+F148</f>
        <v>6012.52</v>
      </c>
      <c r="H121" s="135"/>
    </row>
    <row r="122" spans="1:19" ht="25.5">
      <c r="A122" s="47" t="s">
        <v>494</v>
      </c>
      <c r="B122" s="354"/>
      <c r="C122" s="48" t="s">
        <v>436</v>
      </c>
      <c r="D122" s="51" t="s">
        <v>206</v>
      </c>
      <c r="E122" s="54"/>
      <c r="F122" s="380">
        <f>F123+F139</f>
        <v>6012.52</v>
      </c>
      <c r="S122" s="162"/>
    </row>
    <row r="123" spans="1:16" s="59" customFormat="1" ht="51">
      <c r="A123" s="47" t="s">
        <v>495</v>
      </c>
      <c r="B123" s="354"/>
      <c r="C123" s="48" t="s">
        <v>436</v>
      </c>
      <c r="D123" s="51" t="s">
        <v>169</v>
      </c>
      <c r="E123" s="53"/>
      <c r="F123" s="380">
        <f>F124</f>
        <v>5512.52</v>
      </c>
      <c r="H123" s="141"/>
      <c r="P123" s="18"/>
    </row>
    <row r="124" spans="1:16" s="59" customFormat="1" ht="38.25">
      <c r="A124" s="47" t="s">
        <v>208</v>
      </c>
      <c r="B124" s="354"/>
      <c r="C124" s="48" t="s">
        <v>436</v>
      </c>
      <c r="D124" s="51" t="s">
        <v>170</v>
      </c>
      <c r="E124" s="53"/>
      <c r="F124" s="380">
        <f>F125+F127+F137+F129+F131</f>
        <v>5512.52</v>
      </c>
      <c r="H124" s="141"/>
      <c r="P124" s="18"/>
    </row>
    <row r="125" spans="1:16" s="59" customFormat="1" ht="25.5">
      <c r="A125" s="52" t="s">
        <v>209</v>
      </c>
      <c r="B125" s="283"/>
      <c r="C125" s="45" t="s">
        <v>436</v>
      </c>
      <c r="D125" s="43" t="s">
        <v>167</v>
      </c>
      <c r="E125" s="53"/>
      <c r="F125" s="378">
        <v>930.2</v>
      </c>
      <c r="H125" s="141"/>
      <c r="P125" s="18"/>
    </row>
    <row r="126" spans="1:16" s="26" customFormat="1" ht="30" customHeight="1">
      <c r="A126" s="31" t="s">
        <v>583</v>
      </c>
      <c r="B126" s="352"/>
      <c r="C126" s="45" t="s">
        <v>436</v>
      </c>
      <c r="D126" s="43" t="s">
        <v>167</v>
      </c>
      <c r="E126" s="44">
        <v>240</v>
      </c>
      <c r="F126" s="378">
        <v>930.2</v>
      </c>
      <c r="H126" s="138"/>
      <c r="P126" s="62"/>
    </row>
    <row r="127" spans="1:6" ht="25.5">
      <c r="A127" s="52" t="s">
        <v>209</v>
      </c>
      <c r="B127" s="283"/>
      <c r="C127" s="45" t="s">
        <v>436</v>
      </c>
      <c r="D127" s="43" t="s">
        <v>168</v>
      </c>
      <c r="E127" s="54"/>
      <c r="F127" s="378">
        <f>F128</f>
        <v>842.3435</v>
      </c>
    </row>
    <row r="128" spans="1:16" s="26" customFormat="1" ht="30" customHeight="1">
      <c r="A128" s="31" t="s">
        <v>583</v>
      </c>
      <c r="B128" s="352"/>
      <c r="C128" s="45" t="s">
        <v>436</v>
      </c>
      <c r="D128" s="43" t="s">
        <v>168</v>
      </c>
      <c r="E128" s="44">
        <v>240</v>
      </c>
      <c r="F128" s="378">
        <f>1150+386.52-694.1765</f>
        <v>842.3435</v>
      </c>
      <c r="H128" s="138"/>
      <c r="P128" s="62"/>
    </row>
    <row r="129" spans="1:6" ht="12.75">
      <c r="A129" s="52" t="s">
        <v>278</v>
      </c>
      <c r="B129" s="283"/>
      <c r="C129" s="45" t="s">
        <v>436</v>
      </c>
      <c r="D129" s="43" t="s">
        <v>277</v>
      </c>
      <c r="E129" s="54"/>
      <c r="F129" s="378">
        <f>F130</f>
        <v>3265.9765</v>
      </c>
    </row>
    <row r="130" spans="1:16" s="26" customFormat="1" ht="30" customHeight="1">
      <c r="A130" s="31" t="s">
        <v>583</v>
      </c>
      <c r="B130" s="352"/>
      <c r="C130" s="45" t="s">
        <v>436</v>
      </c>
      <c r="D130" s="43" t="s">
        <v>277</v>
      </c>
      <c r="E130" s="44">
        <v>240</v>
      </c>
      <c r="F130" s="378">
        <f>2895.8+694.1765-324</f>
        <v>3265.9765</v>
      </c>
      <c r="H130" s="138"/>
      <c r="P130" s="62"/>
    </row>
    <row r="131" spans="1:6" s="29" customFormat="1" ht="12.75">
      <c r="A131" s="42" t="s">
        <v>300</v>
      </c>
      <c r="B131" s="356"/>
      <c r="C131" s="66" t="s">
        <v>436</v>
      </c>
      <c r="D131" s="43" t="s">
        <v>301</v>
      </c>
      <c r="E131" s="44"/>
      <c r="F131" s="378">
        <f>F132</f>
        <v>324</v>
      </c>
    </row>
    <row r="132" spans="1:6" s="29" customFormat="1" ht="30" customHeight="1">
      <c r="A132" s="31" t="s">
        <v>583</v>
      </c>
      <c r="B132" s="311"/>
      <c r="C132" s="66" t="s">
        <v>436</v>
      </c>
      <c r="D132" s="43" t="s">
        <v>301</v>
      </c>
      <c r="E132" s="36">
        <v>240</v>
      </c>
      <c r="F132" s="378">
        <v>324</v>
      </c>
    </row>
    <row r="133" spans="1:6" ht="26.25" hidden="1">
      <c r="A133" s="52" t="s">
        <v>554</v>
      </c>
      <c r="B133" s="283"/>
      <c r="C133" s="45" t="s">
        <v>436</v>
      </c>
      <c r="D133" s="43" t="s">
        <v>553</v>
      </c>
      <c r="E133" s="54"/>
      <c r="F133" s="378">
        <f>F134</f>
        <v>0</v>
      </c>
    </row>
    <row r="134" spans="1:16" s="26" customFormat="1" ht="27" hidden="1">
      <c r="A134" s="33" t="s">
        <v>382</v>
      </c>
      <c r="B134" s="355"/>
      <c r="C134" s="45" t="s">
        <v>436</v>
      </c>
      <c r="D134" s="43" t="s">
        <v>553</v>
      </c>
      <c r="E134" s="44">
        <v>244</v>
      </c>
      <c r="F134" s="378"/>
      <c r="H134" s="138"/>
      <c r="P134" s="62"/>
    </row>
    <row r="135" spans="1:6" ht="13.5" hidden="1">
      <c r="A135" s="52" t="s">
        <v>69</v>
      </c>
      <c r="B135" s="283"/>
      <c r="C135" s="45" t="s">
        <v>436</v>
      </c>
      <c r="D135" s="43" t="s">
        <v>553</v>
      </c>
      <c r="E135" s="54"/>
      <c r="F135" s="378">
        <f>F136</f>
        <v>0</v>
      </c>
    </row>
    <row r="136" spans="1:16" s="26" customFormat="1" ht="27" hidden="1">
      <c r="A136" s="33" t="s">
        <v>382</v>
      </c>
      <c r="B136" s="355"/>
      <c r="C136" s="45" t="s">
        <v>436</v>
      </c>
      <c r="D136" s="43" t="s">
        <v>68</v>
      </c>
      <c r="E136" s="44">
        <v>244</v>
      </c>
      <c r="F136" s="378"/>
      <c r="H136" s="138"/>
      <c r="P136" s="62"/>
    </row>
    <row r="137" spans="1:6" ht="25.5">
      <c r="A137" s="52" t="s">
        <v>210</v>
      </c>
      <c r="B137" s="283"/>
      <c r="C137" s="45" t="s">
        <v>436</v>
      </c>
      <c r="D137" s="43" t="s">
        <v>207</v>
      </c>
      <c r="E137" s="54"/>
      <c r="F137" s="378">
        <f>F138</f>
        <v>150</v>
      </c>
    </row>
    <row r="138" spans="1:16" s="26" customFormat="1" ht="30" customHeight="1">
      <c r="A138" s="31" t="s">
        <v>583</v>
      </c>
      <c r="B138" s="352"/>
      <c r="C138" s="45" t="s">
        <v>436</v>
      </c>
      <c r="D138" s="43" t="s">
        <v>207</v>
      </c>
      <c r="E138" s="44">
        <v>240</v>
      </c>
      <c r="F138" s="378">
        <v>150</v>
      </c>
      <c r="H138" s="138"/>
      <c r="P138" s="62"/>
    </row>
    <row r="139" spans="1:6" ht="28.5" customHeight="1">
      <c r="A139" s="47" t="s">
        <v>494</v>
      </c>
      <c r="B139" s="354"/>
      <c r="C139" s="48" t="s">
        <v>436</v>
      </c>
      <c r="D139" s="51" t="s">
        <v>206</v>
      </c>
      <c r="E139" s="54"/>
      <c r="F139" s="380">
        <f>F140</f>
        <v>500</v>
      </c>
    </row>
    <row r="140" spans="1:16" s="63" customFormat="1" ht="63.75">
      <c r="A140" s="47" t="s">
        <v>498</v>
      </c>
      <c r="B140" s="354"/>
      <c r="C140" s="48" t="s">
        <v>436</v>
      </c>
      <c r="D140" s="51" t="s">
        <v>174</v>
      </c>
      <c r="E140" s="56"/>
      <c r="F140" s="380">
        <f>F142+F146</f>
        <v>500</v>
      </c>
      <c r="H140" s="140"/>
      <c r="P140" s="29"/>
    </row>
    <row r="141" spans="1:16" s="63" customFormat="1" ht="38.25">
      <c r="A141" s="47" t="s">
        <v>171</v>
      </c>
      <c r="B141" s="354"/>
      <c r="C141" s="48" t="s">
        <v>436</v>
      </c>
      <c r="D141" s="51" t="s">
        <v>172</v>
      </c>
      <c r="E141" s="56"/>
      <c r="F141" s="380">
        <f>F142</f>
        <v>500</v>
      </c>
      <c r="H141" s="140"/>
      <c r="P141" s="29"/>
    </row>
    <row r="142" spans="1:6" ht="89.25">
      <c r="A142" s="52" t="s">
        <v>537</v>
      </c>
      <c r="B142" s="283"/>
      <c r="C142" s="45" t="s">
        <v>436</v>
      </c>
      <c r="D142" s="43" t="s">
        <v>173</v>
      </c>
      <c r="E142" s="54"/>
      <c r="F142" s="378">
        <f>F143</f>
        <v>500</v>
      </c>
    </row>
    <row r="143" spans="1:6" ht="28.5" customHeight="1">
      <c r="A143" s="31" t="s">
        <v>583</v>
      </c>
      <c r="B143" s="352"/>
      <c r="C143" s="45" t="s">
        <v>436</v>
      </c>
      <c r="D143" s="43" t="s">
        <v>173</v>
      </c>
      <c r="E143" s="36">
        <v>240</v>
      </c>
      <c r="F143" s="378">
        <v>500</v>
      </c>
    </row>
    <row r="144" spans="1:16" s="63" customFormat="1" ht="55.5" customHeight="1" hidden="1">
      <c r="A144" s="52" t="s">
        <v>499</v>
      </c>
      <c r="B144" s="283"/>
      <c r="C144" s="45" t="s">
        <v>436</v>
      </c>
      <c r="D144" s="43" t="s">
        <v>500</v>
      </c>
      <c r="E144" s="54"/>
      <c r="F144" s="378">
        <f>F145</f>
        <v>0</v>
      </c>
      <c r="H144" s="140"/>
      <c r="P144" s="155"/>
    </row>
    <row r="145" spans="1:16" s="63" customFormat="1" ht="26.25" customHeight="1" hidden="1">
      <c r="A145" s="31" t="s">
        <v>583</v>
      </c>
      <c r="B145" s="352"/>
      <c r="C145" s="45" t="s">
        <v>436</v>
      </c>
      <c r="D145" s="43" t="s">
        <v>500</v>
      </c>
      <c r="E145" s="36">
        <v>240</v>
      </c>
      <c r="F145" s="378">
        <f>500+300-200-50-550</f>
        <v>0</v>
      </c>
      <c r="H145" s="140"/>
      <c r="P145" s="29"/>
    </row>
    <row r="146" spans="1:8" s="64" customFormat="1" ht="54.75" customHeight="1" hidden="1">
      <c r="A146" s="271" t="s">
        <v>622</v>
      </c>
      <c r="B146" s="271"/>
      <c r="C146" s="37" t="s">
        <v>436</v>
      </c>
      <c r="D146" s="36" t="s">
        <v>621</v>
      </c>
      <c r="E146" s="36"/>
      <c r="F146" s="375">
        <f>F147</f>
        <v>0</v>
      </c>
      <c r="H146" s="142"/>
    </row>
    <row r="147" spans="1:8" s="64" customFormat="1" ht="18.75" customHeight="1" hidden="1">
      <c r="A147" s="3" t="s">
        <v>592</v>
      </c>
      <c r="B147" s="3"/>
      <c r="C147" s="37" t="s">
        <v>436</v>
      </c>
      <c r="D147" s="36" t="s">
        <v>621</v>
      </c>
      <c r="E147" s="36">
        <v>610</v>
      </c>
      <c r="F147" s="375"/>
      <c r="H147" s="142"/>
    </row>
    <row r="148" spans="1:6" s="29" customFormat="1" ht="18.75" customHeight="1" hidden="1">
      <c r="A148" s="23" t="s">
        <v>448</v>
      </c>
      <c r="B148" s="357"/>
      <c r="C148" s="48" t="s">
        <v>436</v>
      </c>
      <c r="D148" s="51" t="s">
        <v>412</v>
      </c>
      <c r="E148" s="40"/>
      <c r="F148" s="380">
        <f>F149+F151</f>
        <v>0</v>
      </c>
    </row>
    <row r="149" spans="1:16" s="63" customFormat="1" ht="30.75" customHeight="1" hidden="1">
      <c r="A149" s="52" t="s">
        <v>579</v>
      </c>
      <c r="B149" s="283"/>
      <c r="C149" s="45" t="s">
        <v>436</v>
      </c>
      <c r="D149" s="43" t="s">
        <v>578</v>
      </c>
      <c r="E149" s="54"/>
      <c r="F149" s="378">
        <f>F150</f>
        <v>0</v>
      </c>
      <c r="H149" s="140"/>
      <c r="P149" s="155"/>
    </row>
    <row r="150" spans="1:16" s="63" customFormat="1" ht="28.5" customHeight="1" hidden="1">
      <c r="A150" s="31" t="s">
        <v>583</v>
      </c>
      <c r="B150" s="352"/>
      <c r="C150" s="45" t="s">
        <v>436</v>
      </c>
      <c r="D150" s="43" t="s">
        <v>578</v>
      </c>
      <c r="E150" s="36">
        <v>240</v>
      </c>
      <c r="F150" s="378"/>
      <c r="H150" s="140"/>
      <c r="P150" s="29"/>
    </row>
    <row r="151" spans="1:6" s="29" customFormat="1" ht="13.5" hidden="1">
      <c r="A151" s="33" t="s">
        <v>542</v>
      </c>
      <c r="B151" s="355"/>
      <c r="C151" s="45" t="s">
        <v>436</v>
      </c>
      <c r="D151" s="43" t="s">
        <v>541</v>
      </c>
      <c r="E151" s="44"/>
      <c r="F151" s="378">
        <f>F152</f>
        <v>0</v>
      </c>
    </row>
    <row r="152" spans="1:6" s="29" customFormat="1" ht="27" hidden="1">
      <c r="A152" s="33" t="s">
        <v>382</v>
      </c>
      <c r="B152" s="355"/>
      <c r="C152" s="45" t="s">
        <v>436</v>
      </c>
      <c r="D152" s="43" t="s">
        <v>541</v>
      </c>
      <c r="E152" s="44">
        <v>244</v>
      </c>
      <c r="F152" s="378"/>
    </row>
    <row r="153" spans="1:16" s="92" customFormat="1" ht="15">
      <c r="A153" s="88" t="s">
        <v>377</v>
      </c>
      <c r="B153" s="347"/>
      <c r="C153" s="91" t="s">
        <v>376</v>
      </c>
      <c r="D153" s="89"/>
      <c r="E153" s="89"/>
      <c r="F153" s="372">
        <f>F154+F159</f>
        <v>474</v>
      </c>
      <c r="H153" s="143"/>
      <c r="P153" s="101"/>
    </row>
    <row r="154" spans="1:8" s="29" customFormat="1" ht="25.5">
      <c r="A154" s="23" t="s">
        <v>448</v>
      </c>
      <c r="B154" s="343"/>
      <c r="C154" s="65" t="s">
        <v>376</v>
      </c>
      <c r="D154" s="40" t="s">
        <v>94</v>
      </c>
      <c r="E154" s="40"/>
      <c r="F154" s="374">
        <f>F155</f>
        <v>454</v>
      </c>
      <c r="H154" s="136"/>
    </row>
    <row r="155" spans="1:16" s="26" customFormat="1" ht="25.5">
      <c r="A155" s="25" t="s">
        <v>415</v>
      </c>
      <c r="B155" s="25"/>
      <c r="C155" s="20" t="s">
        <v>376</v>
      </c>
      <c r="D155" s="61" t="s">
        <v>93</v>
      </c>
      <c r="E155" s="61"/>
      <c r="F155" s="371">
        <f>F157</f>
        <v>454</v>
      </c>
      <c r="H155" s="138"/>
      <c r="P155" s="62"/>
    </row>
    <row r="156" spans="1:16" s="26" customFormat="1" ht="25.5">
      <c r="A156" s="25" t="s">
        <v>415</v>
      </c>
      <c r="B156" s="25"/>
      <c r="C156" s="20" t="s">
        <v>376</v>
      </c>
      <c r="D156" s="61" t="s">
        <v>92</v>
      </c>
      <c r="E156" s="61"/>
      <c r="F156" s="371">
        <f>F157</f>
        <v>454</v>
      </c>
      <c r="H156" s="138"/>
      <c r="P156" s="62"/>
    </row>
    <row r="157" spans="1:8" s="29" customFormat="1" ht="25.5">
      <c r="A157" s="31" t="s">
        <v>501</v>
      </c>
      <c r="B157" s="311"/>
      <c r="C157" s="66" t="s">
        <v>376</v>
      </c>
      <c r="D157" s="1" t="s">
        <v>166</v>
      </c>
      <c r="E157" s="1"/>
      <c r="F157" s="377">
        <f>F158</f>
        <v>454</v>
      </c>
      <c r="H157" s="136"/>
    </row>
    <row r="158" spans="1:8" s="29" customFormat="1" ht="27.75" customHeight="1">
      <c r="A158" s="31" t="s">
        <v>583</v>
      </c>
      <c r="B158" s="311"/>
      <c r="C158" s="66" t="s">
        <v>376</v>
      </c>
      <c r="D158" s="1" t="s">
        <v>166</v>
      </c>
      <c r="E158" s="36">
        <v>240</v>
      </c>
      <c r="F158" s="377">
        <f>300+154</f>
        <v>454</v>
      </c>
      <c r="H158" s="136"/>
    </row>
    <row r="159" spans="1:16" s="26" customFormat="1" ht="38.25">
      <c r="A159" s="25" t="s">
        <v>605</v>
      </c>
      <c r="B159" s="25"/>
      <c r="C159" s="20" t="s">
        <v>376</v>
      </c>
      <c r="D159" s="61" t="s">
        <v>165</v>
      </c>
      <c r="E159" s="61"/>
      <c r="F159" s="371">
        <f>F162</f>
        <v>20</v>
      </c>
      <c r="H159" s="138"/>
      <c r="P159" s="62"/>
    </row>
    <row r="160" spans="1:16" s="26" customFormat="1" ht="63.75">
      <c r="A160" s="25" t="s">
        <v>611</v>
      </c>
      <c r="B160" s="340"/>
      <c r="C160" s="65" t="s">
        <v>376</v>
      </c>
      <c r="D160" s="61" t="s">
        <v>162</v>
      </c>
      <c r="E160" s="61"/>
      <c r="F160" s="371">
        <f>F161</f>
        <v>20</v>
      </c>
      <c r="H160" s="138"/>
      <c r="P160" s="62"/>
    </row>
    <row r="161" spans="1:16" s="26" customFormat="1" ht="15.75" customHeight="1">
      <c r="A161" s="25" t="s">
        <v>161</v>
      </c>
      <c r="B161" s="340"/>
      <c r="C161" s="65" t="s">
        <v>376</v>
      </c>
      <c r="D161" s="61" t="s">
        <v>163</v>
      </c>
      <c r="E161" s="61"/>
      <c r="F161" s="371">
        <f>F162</f>
        <v>20</v>
      </c>
      <c r="H161" s="138"/>
      <c r="P161" s="62"/>
    </row>
    <row r="162" spans="1:8" s="29" customFormat="1" ht="25.5">
      <c r="A162" s="31" t="s">
        <v>606</v>
      </c>
      <c r="B162" s="311"/>
      <c r="C162" s="66" t="s">
        <v>376</v>
      </c>
      <c r="D162" s="1" t="s">
        <v>164</v>
      </c>
      <c r="E162" s="1"/>
      <c r="F162" s="377">
        <f>F163</f>
        <v>20</v>
      </c>
      <c r="H162" s="136"/>
    </row>
    <row r="163" spans="1:8" s="29" customFormat="1" ht="27.75" customHeight="1">
      <c r="A163" s="31" t="s">
        <v>583</v>
      </c>
      <c r="B163" s="311"/>
      <c r="C163" s="66" t="s">
        <v>376</v>
      </c>
      <c r="D163" s="1" t="s">
        <v>164</v>
      </c>
      <c r="E163" s="36">
        <v>240</v>
      </c>
      <c r="F163" s="377">
        <v>20</v>
      </c>
      <c r="H163" s="136"/>
    </row>
    <row r="164" spans="1:16" s="92" customFormat="1" ht="15">
      <c r="A164" s="124" t="s">
        <v>446</v>
      </c>
      <c r="B164" s="358"/>
      <c r="C164" s="91" t="s">
        <v>418</v>
      </c>
      <c r="D164" s="89"/>
      <c r="E164" s="89"/>
      <c r="F164" s="372">
        <f>F165+F203+F241</f>
        <v>193297.11453000002</v>
      </c>
      <c r="H164" s="143"/>
      <c r="P164" s="101"/>
    </row>
    <row r="165" spans="1:8" s="101" customFormat="1" ht="15">
      <c r="A165" s="124" t="s">
        <v>371</v>
      </c>
      <c r="B165" s="358"/>
      <c r="C165" s="91" t="s">
        <v>370</v>
      </c>
      <c r="D165" s="89"/>
      <c r="E165" s="89"/>
      <c r="F165" s="372">
        <f>F166+F176+F183</f>
        <v>159948.33489</v>
      </c>
      <c r="H165" s="135"/>
    </row>
    <row r="166" spans="1:18" s="29" customFormat="1" ht="25.5">
      <c r="A166" s="23" t="s">
        <v>448</v>
      </c>
      <c r="B166" s="343"/>
      <c r="C166" s="65" t="s">
        <v>370</v>
      </c>
      <c r="D166" s="40" t="s">
        <v>94</v>
      </c>
      <c r="E166" s="40"/>
      <c r="F166" s="374">
        <f>F167</f>
        <v>1271.2675699999998</v>
      </c>
      <c r="H166" s="136"/>
      <c r="R166" s="167"/>
    </row>
    <row r="167" spans="1:8" s="19" customFormat="1" ht="25.5">
      <c r="A167" s="25" t="s">
        <v>415</v>
      </c>
      <c r="B167" s="340"/>
      <c r="C167" s="65" t="s">
        <v>370</v>
      </c>
      <c r="D167" s="21" t="s">
        <v>93</v>
      </c>
      <c r="E167" s="21"/>
      <c r="F167" s="371">
        <f>F169+F171+F174</f>
        <v>1271.2675699999998</v>
      </c>
      <c r="H167" s="134"/>
    </row>
    <row r="168" spans="1:8" s="19" customFormat="1" ht="25.5">
      <c r="A168" s="25" t="s">
        <v>415</v>
      </c>
      <c r="B168" s="340"/>
      <c r="C168" s="65" t="s">
        <v>370</v>
      </c>
      <c r="D168" s="119" t="s">
        <v>92</v>
      </c>
      <c r="E168" s="21"/>
      <c r="F168" s="371">
        <f>F169+F171+F173</f>
        <v>1271.2675699999998</v>
      </c>
      <c r="H168" s="134"/>
    </row>
    <row r="169" spans="1:6" ht="38.25">
      <c r="A169" s="87" t="s">
        <v>158</v>
      </c>
      <c r="B169" s="359"/>
      <c r="C169" s="66" t="s">
        <v>370</v>
      </c>
      <c r="D169" s="43" t="s">
        <v>159</v>
      </c>
      <c r="E169" s="54"/>
      <c r="F169" s="378">
        <f>F170</f>
        <v>849.43657</v>
      </c>
    </row>
    <row r="170" spans="1:6" ht="27" customHeight="1">
      <c r="A170" s="31" t="s">
        <v>583</v>
      </c>
      <c r="B170" s="311"/>
      <c r="C170" s="66" t="s">
        <v>370</v>
      </c>
      <c r="D170" s="43" t="s">
        <v>159</v>
      </c>
      <c r="E170" s="36">
        <v>240</v>
      </c>
      <c r="F170" s="378">
        <f>971-121.56343</f>
        <v>849.43657</v>
      </c>
    </row>
    <row r="171" spans="1:6" ht="38.25">
      <c r="A171" s="3" t="s">
        <v>577</v>
      </c>
      <c r="B171" s="360"/>
      <c r="C171" s="66" t="s">
        <v>370</v>
      </c>
      <c r="D171" s="43" t="s">
        <v>160</v>
      </c>
      <c r="E171" s="116"/>
      <c r="F171" s="378">
        <f>F172</f>
        <v>176</v>
      </c>
    </row>
    <row r="172" spans="1:8" s="29" customFormat="1" ht="27.75" customHeight="1">
      <c r="A172" s="31" t="s">
        <v>583</v>
      </c>
      <c r="B172" s="311"/>
      <c r="C172" s="66" t="s">
        <v>370</v>
      </c>
      <c r="D172" s="43" t="s">
        <v>160</v>
      </c>
      <c r="E172" s="36">
        <v>240</v>
      </c>
      <c r="F172" s="377">
        <f>1000-60-400-364</f>
        <v>176</v>
      </c>
      <c r="H172" s="136"/>
    </row>
    <row r="173" spans="1:16" s="68" customFormat="1" ht="25.5">
      <c r="A173" s="25" t="s">
        <v>325</v>
      </c>
      <c r="B173" s="360"/>
      <c r="C173" s="65" t="s">
        <v>370</v>
      </c>
      <c r="D173" s="119" t="s">
        <v>92</v>
      </c>
      <c r="E173" s="21"/>
      <c r="F173" s="371">
        <f>F174</f>
        <v>245.831</v>
      </c>
      <c r="H173" s="146"/>
      <c r="P173" s="19"/>
    </row>
    <row r="174" spans="1:6" ht="25.5">
      <c r="A174" s="3" t="s">
        <v>324</v>
      </c>
      <c r="B174" s="360"/>
      <c r="C174" s="66" t="s">
        <v>370</v>
      </c>
      <c r="D174" s="43" t="s">
        <v>326</v>
      </c>
      <c r="E174" s="116"/>
      <c r="F174" s="378">
        <f>F175</f>
        <v>245.831</v>
      </c>
    </row>
    <row r="175" spans="1:8" s="29" customFormat="1" ht="30.75" customHeight="1">
      <c r="A175" s="31" t="s">
        <v>583</v>
      </c>
      <c r="B175" s="23"/>
      <c r="C175" s="66" t="s">
        <v>370</v>
      </c>
      <c r="D175" s="43" t="s">
        <v>326</v>
      </c>
      <c r="E175" s="1" t="s">
        <v>596</v>
      </c>
      <c r="F175" s="377">
        <v>245.831</v>
      </c>
      <c r="H175" s="136"/>
    </row>
    <row r="176" spans="1:16" s="59" customFormat="1" ht="51">
      <c r="A176" s="23" t="s">
        <v>78</v>
      </c>
      <c r="B176" s="108"/>
      <c r="C176" s="20" t="s">
        <v>370</v>
      </c>
      <c r="D176" s="21" t="s">
        <v>136</v>
      </c>
      <c r="E176" s="21"/>
      <c r="F176" s="371">
        <f>F177</f>
        <v>284.5</v>
      </c>
      <c r="H176" s="141"/>
      <c r="P176" s="18"/>
    </row>
    <row r="177" spans="1:16" s="68" customFormat="1" ht="76.5">
      <c r="A177" s="108" t="s">
        <v>77</v>
      </c>
      <c r="B177" s="340"/>
      <c r="C177" s="20" t="s">
        <v>370</v>
      </c>
      <c r="D177" s="21" t="s">
        <v>157</v>
      </c>
      <c r="E177" s="21"/>
      <c r="F177" s="371">
        <f>F179</f>
        <v>284.5</v>
      </c>
      <c r="H177" s="146"/>
      <c r="P177" s="19"/>
    </row>
    <row r="178" spans="1:16" s="68" customFormat="1" ht="25.5">
      <c r="A178" s="25" t="s">
        <v>155</v>
      </c>
      <c r="B178" s="361"/>
      <c r="C178" s="65" t="s">
        <v>370</v>
      </c>
      <c r="D178" s="119" t="s">
        <v>156</v>
      </c>
      <c r="E178" s="21"/>
      <c r="F178" s="371">
        <f>F179</f>
        <v>284.5</v>
      </c>
      <c r="H178" s="146"/>
      <c r="P178" s="19"/>
    </row>
    <row r="179" spans="1:16" s="68" customFormat="1" ht="76.5">
      <c r="A179" s="30" t="s">
        <v>154</v>
      </c>
      <c r="B179" s="311"/>
      <c r="C179" s="66" t="s">
        <v>370</v>
      </c>
      <c r="D179" s="117" t="s">
        <v>153</v>
      </c>
      <c r="E179" s="1"/>
      <c r="F179" s="377">
        <f>F180</f>
        <v>284.5</v>
      </c>
      <c r="H179" s="146"/>
      <c r="P179" s="19"/>
    </row>
    <row r="180" spans="1:16" s="67" customFormat="1" ht="15.75" customHeight="1">
      <c r="A180" s="31" t="s">
        <v>583</v>
      </c>
      <c r="B180" s="361"/>
      <c r="C180" s="66" t="s">
        <v>370</v>
      </c>
      <c r="D180" s="117" t="s">
        <v>153</v>
      </c>
      <c r="E180" s="44">
        <v>240</v>
      </c>
      <c r="F180" s="378">
        <f>1445-475-490-180+200-215.5</f>
        <v>284.5</v>
      </c>
      <c r="H180" s="147"/>
      <c r="P180" s="160"/>
    </row>
    <row r="181" spans="1:16" s="68" customFormat="1" ht="66" hidden="1">
      <c r="A181" s="30" t="s">
        <v>536</v>
      </c>
      <c r="B181" s="311"/>
      <c r="C181" s="66" t="s">
        <v>370</v>
      </c>
      <c r="D181" s="117" t="s">
        <v>508</v>
      </c>
      <c r="E181" s="1"/>
      <c r="F181" s="377">
        <f>F182</f>
        <v>0</v>
      </c>
      <c r="H181" s="146"/>
      <c r="P181" s="19"/>
    </row>
    <row r="182" spans="1:16" s="67" customFormat="1" ht="15.75" customHeight="1" hidden="1">
      <c r="A182" s="31" t="s">
        <v>583</v>
      </c>
      <c r="B182" s="348"/>
      <c r="C182" s="66" t="s">
        <v>370</v>
      </c>
      <c r="D182" s="117" t="s">
        <v>508</v>
      </c>
      <c r="E182" s="44">
        <v>240</v>
      </c>
      <c r="F182" s="378"/>
      <c r="H182" s="147"/>
      <c r="P182" s="160"/>
    </row>
    <row r="183" spans="1:16" s="63" customFormat="1" ht="51">
      <c r="A183" s="47" t="s">
        <v>505</v>
      </c>
      <c r="B183" s="348"/>
      <c r="C183" s="65" t="s">
        <v>370</v>
      </c>
      <c r="D183" s="48" t="s">
        <v>117</v>
      </c>
      <c r="E183" s="50"/>
      <c r="F183" s="380">
        <f>F184</f>
        <v>158392.56732</v>
      </c>
      <c r="H183" s="140"/>
      <c r="P183" s="29"/>
    </row>
    <row r="184" spans="1:16" s="59" customFormat="1" ht="102">
      <c r="A184" s="47" t="s">
        <v>194</v>
      </c>
      <c r="B184" s="340"/>
      <c r="C184" s="65" t="s">
        <v>370</v>
      </c>
      <c r="D184" s="51" t="s">
        <v>152</v>
      </c>
      <c r="E184" s="53"/>
      <c r="F184" s="380">
        <f>F185</f>
        <v>158392.56732</v>
      </c>
      <c r="H184" s="141"/>
      <c r="P184" s="18"/>
    </row>
    <row r="185" spans="1:9" s="59" customFormat="1" ht="25.5">
      <c r="A185" s="25" t="s">
        <v>149</v>
      </c>
      <c r="B185" s="362"/>
      <c r="C185" s="65" t="s">
        <v>370</v>
      </c>
      <c r="D185" s="51" t="s">
        <v>150</v>
      </c>
      <c r="E185" s="278"/>
      <c r="F185" s="380">
        <f>F186+F188+F193+F195+F197+F199+F201</f>
        <v>158392.56732</v>
      </c>
      <c r="H185" s="141"/>
      <c r="I185" s="141"/>
    </row>
    <row r="186" spans="1:16" s="59" customFormat="1" ht="127.5">
      <c r="A186" s="52" t="s">
        <v>506</v>
      </c>
      <c r="B186" s="345"/>
      <c r="C186" s="66" t="s">
        <v>370</v>
      </c>
      <c r="D186" s="43" t="s">
        <v>221</v>
      </c>
      <c r="E186" s="53"/>
      <c r="F186" s="380">
        <f>F187</f>
        <v>63702.0321</v>
      </c>
      <c r="H186" s="141"/>
      <c r="P186" s="18"/>
    </row>
    <row r="187" spans="1:9" ht="12.75">
      <c r="A187" s="33" t="s">
        <v>589</v>
      </c>
      <c r="B187" s="363"/>
      <c r="C187" s="66" t="s">
        <v>370</v>
      </c>
      <c r="D187" s="43" t="s">
        <v>221</v>
      </c>
      <c r="E187" s="44">
        <v>410</v>
      </c>
      <c r="F187" s="378">
        <v>63702.0321</v>
      </c>
      <c r="I187" s="131"/>
    </row>
    <row r="188" spans="1:6" ht="127.5">
      <c r="A188" s="126" t="s">
        <v>540</v>
      </c>
      <c r="B188" s="362"/>
      <c r="C188" s="127" t="s">
        <v>370</v>
      </c>
      <c r="D188" s="128" t="s">
        <v>222</v>
      </c>
      <c r="E188" s="129"/>
      <c r="F188" s="383">
        <f>F189+F191</f>
        <v>66869.88822</v>
      </c>
    </row>
    <row r="189" spans="1:6" ht="127.5">
      <c r="A189" s="52" t="s">
        <v>538</v>
      </c>
      <c r="B189" s="345"/>
      <c r="C189" s="66" t="s">
        <v>370</v>
      </c>
      <c r="D189" s="43" t="s">
        <v>222</v>
      </c>
      <c r="E189" s="54"/>
      <c r="F189" s="378">
        <f>F190</f>
        <v>65296.79822</v>
      </c>
    </row>
    <row r="190" spans="1:9" ht="12.75">
      <c r="A190" s="33" t="s">
        <v>589</v>
      </c>
      <c r="B190" s="362"/>
      <c r="C190" s="66" t="s">
        <v>370</v>
      </c>
      <c r="D190" s="43" t="s">
        <v>222</v>
      </c>
      <c r="E190" s="44">
        <v>410</v>
      </c>
      <c r="F190" s="378">
        <v>65296.79822</v>
      </c>
      <c r="I190" s="131"/>
    </row>
    <row r="191" spans="1:10" ht="127.5">
      <c r="A191" s="52" t="s">
        <v>539</v>
      </c>
      <c r="B191" s="345"/>
      <c r="C191" s="66" t="s">
        <v>370</v>
      </c>
      <c r="D191" s="43" t="s">
        <v>235</v>
      </c>
      <c r="E191" s="54"/>
      <c r="F191" s="378">
        <f>F192</f>
        <v>1573.09</v>
      </c>
      <c r="J191" s="150"/>
    </row>
    <row r="192" spans="1:9" ht="12.75">
      <c r="A192" s="33" t="s">
        <v>589</v>
      </c>
      <c r="B192" s="340"/>
      <c r="C192" s="66" t="s">
        <v>370</v>
      </c>
      <c r="D192" s="43" t="s">
        <v>235</v>
      </c>
      <c r="E192" s="44">
        <v>410</v>
      </c>
      <c r="F192" s="378">
        <v>1573.09</v>
      </c>
      <c r="I192" s="131"/>
    </row>
    <row r="193" spans="1:16" s="63" customFormat="1" ht="93" customHeight="1">
      <c r="A193" s="52" t="s">
        <v>195</v>
      </c>
      <c r="B193" s="362"/>
      <c r="C193" s="66" t="s">
        <v>370</v>
      </c>
      <c r="D193" s="43" t="s">
        <v>151</v>
      </c>
      <c r="E193" s="54"/>
      <c r="F193" s="378">
        <f>F194</f>
        <v>9327</v>
      </c>
      <c r="H193" s="140"/>
      <c r="P193" s="29"/>
    </row>
    <row r="194" spans="1:16" s="59" customFormat="1" ht="14.25" customHeight="1">
      <c r="A194" s="3" t="s">
        <v>588</v>
      </c>
      <c r="B194" s="360"/>
      <c r="C194" s="66" t="s">
        <v>370</v>
      </c>
      <c r="D194" s="43" t="s">
        <v>151</v>
      </c>
      <c r="E194" s="44">
        <v>410</v>
      </c>
      <c r="F194" s="378">
        <f>10900-1573</f>
        <v>9327</v>
      </c>
      <c r="H194" s="141"/>
      <c r="I194" s="141"/>
      <c r="P194" s="18"/>
    </row>
    <row r="195" spans="1:16" s="59" customFormat="1" ht="76.5">
      <c r="A195" s="52" t="s">
        <v>354</v>
      </c>
      <c r="B195" s="348"/>
      <c r="C195" s="66" t="s">
        <v>370</v>
      </c>
      <c r="D195" s="43" t="s">
        <v>353</v>
      </c>
      <c r="E195" s="53"/>
      <c r="F195" s="380">
        <f>F196</f>
        <v>10438.13925</v>
      </c>
      <c r="P195" s="18"/>
    </row>
    <row r="196" spans="1:8" ht="17.25" customHeight="1">
      <c r="A196" s="3" t="s">
        <v>588</v>
      </c>
      <c r="B196" s="362"/>
      <c r="C196" s="66" t="s">
        <v>370</v>
      </c>
      <c r="D196" s="43" t="s">
        <v>353</v>
      </c>
      <c r="E196" s="44">
        <v>410</v>
      </c>
      <c r="F196" s="378">
        <v>10438.13925</v>
      </c>
      <c r="H196" s="18"/>
    </row>
    <row r="197" spans="1:16" s="59" customFormat="1" ht="76.5">
      <c r="A197" s="52" t="s">
        <v>354</v>
      </c>
      <c r="B197" s="360"/>
      <c r="C197" s="66" t="s">
        <v>370</v>
      </c>
      <c r="D197" s="43" t="s">
        <v>355</v>
      </c>
      <c r="E197" s="53"/>
      <c r="F197" s="380">
        <f>F198</f>
        <v>105.43275</v>
      </c>
      <c r="P197" s="18"/>
    </row>
    <row r="198" spans="1:8" ht="17.25" customHeight="1">
      <c r="A198" s="3" t="s">
        <v>588</v>
      </c>
      <c r="B198" s="362"/>
      <c r="C198" s="66" t="s">
        <v>370</v>
      </c>
      <c r="D198" s="43" t="s">
        <v>355</v>
      </c>
      <c r="E198" s="44">
        <v>410</v>
      </c>
      <c r="F198" s="378">
        <v>105.43275</v>
      </c>
      <c r="H198" s="18"/>
    </row>
    <row r="199" spans="1:16" s="59" customFormat="1" ht="102">
      <c r="A199" s="52" t="s">
        <v>356</v>
      </c>
      <c r="B199" s="360"/>
      <c r="C199" s="66" t="s">
        <v>370</v>
      </c>
      <c r="D199" s="43" t="s">
        <v>357</v>
      </c>
      <c r="E199" s="53"/>
      <c r="F199" s="380">
        <f>F200</f>
        <v>7870.57425</v>
      </c>
      <c r="P199" s="18"/>
    </row>
    <row r="200" spans="1:8" ht="19.5" customHeight="1">
      <c r="A200" s="31" t="s">
        <v>583</v>
      </c>
      <c r="B200" s="358"/>
      <c r="C200" s="66" t="s">
        <v>370</v>
      </c>
      <c r="D200" s="43" t="s">
        <v>357</v>
      </c>
      <c r="E200" s="44">
        <v>240</v>
      </c>
      <c r="F200" s="378">
        <v>7870.57425</v>
      </c>
      <c r="H200" s="18"/>
    </row>
    <row r="201" spans="1:16" s="59" customFormat="1" ht="102">
      <c r="A201" s="52" t="s">
        <v>356</v>
      </c>
      <c r="B201" s="343"/>
      <c r="C201" s="66" t="s">
        <v>370</v>
      </c>
      <c r="D201" s="43" t="s">
        <v>358</v>
      </c>
      <c r="E201" s="53"/>
      <c r="F201" s="380">
        <f>F202</f>
        <v>79.50075</v>
      </c>
      <c r="P201" s="18"/>
    </row>
    <row r="202" spans="1:8" ht="30.75" customHeight="1">
      <c r="A202" s="31" t="s">
        <v>583</v>
      </c>
      <c r="B202" s="340"/>
      <c r="C202" s="66" t="s">
        <v>370</v>
      </c>
      <c r="D202" s="43" t="s">
        <v>358</v>
      </c>
      <c r="E202" s="44">
        <v>240</v>
      </c>
      <c r="F202" s="378">
        <v>79.50075</v>
      </c>
      <c r="H202" s="18"/>
    </row>
    <row r="203" spans="1:9" s="102" customFormat="1" ht="15">
      <c r="A203" s="124" t="s">
        <v>406</v>
      </c>
      <c r="B203" s="359"/>
      <c r="C203" s="91" t="s">
        <v>405</v>
      </c>
      <c r="D203" s="89"/>
      <c r="E203" s="89"/>
      <c r="F203" s="372">
        <f>F204+F217</f>
        <v>9462.195310000001</v>
      </c>
      <c r="H203" s="148"/>
      <c r="I203" s="149"/>
    </row>
    <row r="204" spans="1:6" ht="25.5">
      <c r="A204" s="23" t="s">
        <v>448</v>
      </c>
      <c r="B204" s="311"/>
      <c r="C204" s="65" t="s">
        <v>405</v>
      </c>
      <c r="D204" s="40" t="s">
        <v>94</v>
      </c>
      <c r="E204" s="40"/>
      <c r="F204" s="374">
        <f>F205</f>
        <v>2265.30186</v>
      </c>
    </row>
    <row r="205" spans="1:6" ht="25.5">
      <c r="A205" s="25" t="s">
        <v>415</v>
      </c>
      <c r="B205" s="340"/>
      <c r="C205" s="65" t="s">
        <v>405</v>
      </c>
      <c r="D205" s="21" t="s">
        <v>93</v>
      </c>
      <c r="E205" s="21"/>
      <c r="F205" s="371">
        <f>F209+F211+F213+F206+F215</f>
        <v>2265.30186</v>
      </c>
    </row>
    <row r="206" spans="1:6" ht="26.25" hidden="1">
      <c r="A206" s="87" t="s">
        <v>575</v>
      </c>
      <c r="B206" s="360"/>
      <c r="C206" s="66" t="s">
        <v>405</v>
      </c>
      <c r="D206" s="43" t="s">
        <v>507</v>
      </c>
      <c r="E206" s="54"/>
      <c r="F206" s="378">
        <f>F207</f>
        <v>0</v>
      </c>
    </row>
    <row r="207" spans="1:6" ht="31.5" customHeight="1" hidden="1">
      <c r="A207" s="31" t="s">
        <v>583</v>
      </c>
      <c r="B207" s="311"/>
      <c r="C207" s="66" t="s">
        <v>405</v>
      </c>
      <c r="D207" s="43" t="s">
        <v>507</v>
      </c>
      <c r="E207" s="36">
        <v>240</v>
      </c>
      <c r="F207" s="378"/>
    </row>
    <row r="208" spans="1:6" ht="14.25" customHeight="1">
      <c r="A208" s="25" t="s">
        <v>415</v>
      </c>
      <c r="B208" s="156"/>
      <c r="C208" s="65" t="s">
        <v>405</v>
      </c>
      <c r="D208" s="51" t="s">
        <v>92</v>
      </c>
      <c r="E208" s="36"/>
      <c r="F208" s="378">
        <f>F209+F211+F213</f>
        <v>2265.30186</v>
      </c>
    </row>
    <row r="209" spans="1:9" ht="25.5">
      <c r="A209" s="3" t="s">
        <v>510</v>
      </c>
      <c r="B209" s="31"/>
      <c r="C209" s="66" t="s">
        <v>405</v>
      </c>
      <c r="D209" s="43" t="s">
        <v>148</v>
      </c>
      <c r="E209" s="44"/>
      <c r="F209" s="378">
        <f>F210</f>
        <v>825.8775</v>
      </c>
      <c r="I209" s="112"/>
    </row>
    <row r="210" spans="1:6" ht="25.5">
      <c r="A210" s="31" t="s">
        <v>378</v>
      </c>
      <c r="B210" s="156"/>
      <c r="C210" s="66" t="s">
        <v>405</v>
      </c>
      <c r="D210" s="43" t="s">
        <v>148</v>
      </c>
      <c r="E210" s="44">
        <v>810</v>
      </c>
      <c r="F210" s="378">
        <f>1000-200+25.8775</f>
        <v>825.8775</v>
      </c>
    </row>
    <row r="211" spans="1:18" s="67" customFormat="1" ht="25.5">
      <c r="A211" s="156" t="s">
        <v>570</v>
      </c>
      <c r="B211" s="33"/>
      <c r="C211" s="28" t="s">
        <v>405</v>
      </c>
      <c r="D211" s="1" t="s">
        <v>318</v>
      </c>
      <c r="E211" s="116"/>
      <c r="F211" s="378">
        <f>F212</f>
        <v>719.71218</v>
      </c>
      <c r="P211" s="160"/>
      <c r="R211" s="168"/>
    </row>
    <row r="212" spans="1:16" s="67" customFormat="1" ht="29.25" customHeight="1">
      <c r="A212" s="31" t="s">
        <v>583</v>
      </c>
      <c r="B212" s="33"/>
      <c r="C212" s="28" t="s">
        <v>405</v>
      </c>
      <c r="D212" s="1" t="s">
        <v>318</v>
      </c>
      <c r="E212" s="36">
        <v>240</v>
      </c>
      <c r="F212" s="378">
        <v>719.71218</v>
      </c>
      <c r="P212" s="160"/>
    </row>
    <row r="213" spans="1:16" s="67" customFormat="1" ht="25.5">
      <c r="A213" s="156" t="s">
        <v>569</v>
      </c>
      <c r="B213" s="31"/>
      <c r="C213" s="28" t="s">
        <v>405</v>
      </c>
      <c r="D213" s="1" t="s">
        <v>317</v>
      </c>
      <c r="E213" s="116"/>
      <c r="F213" s="378">
        <f>F214</f>
        <v>719.71218</v>
      </c>
      <c r="P213" s="160"/>
    </row>
    <row r="214" spans="1:16" s="67" customFormat="1" ht="25.5">
      <c r="A214" s="33" t="s">
        <v>382</v>
      </c>
      <c r="B214" s="23"/>
      <c r="C214" s="28" t="s">
        <v>405</v>
      </c>
      <c r="D214" s="1" t="s">
        <v>317</v>
      </c>
      <c r="E214" s="116">
        <v>244</v>
      </c>
      <c r="F214" s="378">
        <v>719.71218</v>
      </c>
      <c r="P214" s="160"/>
    </row>
    <row r="215" spans="1:16" s="67" customFormat="1" ht="13.5" hidden="1">
      <c r="A215" s="33" t="s">
        <v>75</v>
      </c>
      <c r="B215" s="25"/>
      <c r="C215" s="28" t="s">
        <v>405</v>
      </c>
      <c r="D215" s="1" t="s">
        <v>72</v>
      </c>
      <c r="E215" s="116"/>
      <c r="F215" s="378">
        <f>F216</f>
        <v>0</v>
      </c>
      <c r="P215" s="160"/>
    </row>
    <row r="216" spans="1:16" s="67" customFormat="1" ht="39" hidden="1">
      <c r="A216" s="31" t="s">
        <v>583</v>
      </c>
      <c r="B216" s="27"/>
      <c r="C216" s="28" t="s">
        <v>405</v>
      </c>
      <c r="D216" s="1" t="s">
        <v>72</v>
      </c>
      <c r="E216" s="116">
        <v>240</v>
      </c>
      <c r="F216" s="378"/>
      <c r="P216" s="160"/>
    </row>
    <row r="217" spans="1:16" s="59" customFormat="1" ht="51">
      <c r="A217" s="23" t="s">
        <v>78</v>
      </c>
      <c r="B217" s="31"/>
      <c r="C217" s="20" t="s">
        <v>405</v>
      </c>
      <c r="D217" s="21" t="s">
        <v>136</v>
      </c>
      <c r="E217" s="21"/>
      <c r="F217" s="371">
        <f>F218+F224+F236</f>
        <v>7196.8934500000005</v>
      </c>
      <c r="H217" s="141"/>
      <c r="P217" s="18"/>
    </row>
    <row r="218" spans="1:16" s="59" customFormat="1" ht="76.5">
      <c r="A218" s="25" t="s">
        <v>80</v>
      </c>
      <c r="B218" s="31"/>
      <c r="C218" s="20" t="s">
        <v>405</v>
      </c>
      <c r="D218" s="21" t="s">
        <v>298</v>
      </c>
      <c r="E218" s="21"/>
      <c r="F218" s="371">
        <f>F219</f>
        <v>2039.12934</v>
      </c>
      <c r="H218" s="141"/>
      <c r="P218" s="18"/>
    </row>
    <row r="219" spans="1:6" ht="63.75">
      <c r="A219" s="27" t="s">
        <v>276</v>
      </c>
      <c r="B219" s="30"/>
      <c r="C219" s="28" t="s">
        <v>405</v>
      </c>
      <c r="D219" s="1" t="s">
        <v>359</v>
      </c>
      <c r="E219" s="1"/>
      <c r="F219" s="377">
        <f>F220+F221+F222</f>
        <v>2039.12934</v>
      </c>
    </row>
    <row r="220" spans="1:8" s="19" customFormat="1" ht="29.25" customHeight="1">
      <c r="A220" s="31" t="s">
        <v>583</v>
      </c>
      <c r="B220" s="31"/>
      <c r="C220" s="28" t="s">
        <v>405</v>
      </c>
      <c r="D220" s="1" t="s">
        <v>297</v>
      </c>
      <c r="E220" s="36">
        <v>240</v>
      </c>
      <c r="F220" s="377">
        <v>83.3</v>
      </c>
      <c r="H220" s="134"/>
    </row>
    <row r="221" spans="1:16" s="67" customFormat="1" ht="25.5">
      <c r="A221" s="31" t="s">
        <v>378</v>
      </c>
      <c r="B221" s="25"/>
      <c r="C221" s="28" t="s">
        <v>405</v>
      </c>
      <c r="D221" s="1" t="s">
        <v>319</v>
      </c>
      <c r="E221" s="44">
        <v>810</v>
      </c>
      <c r="F221" s="378">
        <f>196-4.17066</f>
        <v>191.82934</v>
      </c>
      <c r="P221" s="160"/>
    </row>
    <row r="222" spans="1:16" s="68" customFormat="1" ht="25.5">
      <c r="A222" s="30" t="s">
        <v>337</v>
      </c>
      <c r="B222" s="25"/>
      <c r="C222" s="28" t="s">
        <v>405</v>
      </c>
      <c r="D222" s="1" t="s">
        <v>316</v>
      </c>
      <c r="E222" s="1"/>
      <c r="F222" s="377">
        <f>F223</f>
        <v>1764</v>
      </c>
      <c r="P222" s="19"/>
    </row>
    <row r="223" spans="1:16" s="67" customFormat="1" ht="25.5">
      <c r="A223" s="31" t="s">
        <v>378</v>
      </c>
      <c r="B223" s="30"/>
      <c r="C223" s="28" t="s">
        <v>405</v>
      </c>
      <c r="D223" s="1" t="s">
        <v>316</v>
      </c>
      <c r="E223" s="44">
        <v>810</v>
      </c>
      <c r="F223" s="378">
        <v>1764</v>
      </c>
      <c r="P223" s="160"/>
    </row>
    <row r="224" spans="1:16" s="68" customFormat="1" ht="89.25">
      <c r="A224" s="25" t="s">
        <v>141</v>
      </c>
      <c r="B224" s="31"/>
      <c r="C224" s="20" t="s">
        <v>405</v>
      </c>
      <c r="D224" s="21" t="s">
        <v>147</v>
      </c>
      <c r="E224" s="21"/>
      <c r="F224" s="371">
        <f>F226+F231+F229+F233</f>
        <v>5022.392400000001</v>
      </c>
      <c r="H224" s="146"/>
      <c r="P224" s="19"/>
    </row>
    <row r="225" spans="1:16" s="68" customFormat="1" ht="25.5">
      <c r="A225" s="25" t="s">
        <v>143</v>
      </c>
      <c r="B225" s="31"/>
      <c r="C225" s="20" t="s">
        <v>405</v>
      </c>
      <c r="D225" s="21" t="s">
        <v>144</v>
      </c>
      <c r="E225" s="21"/>
      <c r="F225" s="371">
        <f>F226+F233+F229+F231</f>
        <v>5022.392400000001</v>
      </c>
      <c r="H225" s="146"/>
      <c r="P225" s="19"/>
    </row>
    <row r="226" spans="1:16" s="68" customFormat="1" ht="102">
      <c r="A226" s="30" t="s">
        <v>142</v>
      </c>
      <c r="B226" s="31"/>
      <c r="C226" s="28" t="s">
        <v>405</v>
      </c>
      <c r="D226" s="1" t="s">
        <v>145</v>
      </c>
      <c r="E226" s="1"/>
      <c r="F226" s="377">
        <f>F227+F228</f>
        <v>3.907985046680551E-14</v>
      </c>
      <c r="H226" s="146"/>
      <c r="P226" s="19"/>
    </row>
    <row r="227" spans="1:16" s="67" customFormat="1" ht="26.25" hidden="1">
      <c r="A227" s="31" t="s">
        <v>378</v>
      </c>
      <c r="B227" s="31"/>
      <c r="C227" s="28" t="s">
        <v>405</v>
      </c>
      <c r="D227" s="1" t="s">
        <v>512</v>
      </c>
      <c r="E227" s="44">
        <v>810</v>
      </c>
      <c r="F227" s="378"/>
      <c r="P227" s="160"/>
    </row>
    <row r="228" spans="1:6" ht="31.5" customHeight="1">
      <c r="A228" s="31" t="s">
        <v>583</v>
      </c>
      <c r="B228" s="31"/>
      <c r="C228" s="28" t="s">
        <v>405</v>
      </c>
      <c r="D228" s="1" t="s">
        <v>145</v>
      </c>
      <c r="E228" s="36">
        <v>240</v>
      </c>
      <c r="F228" s="377">
        <f>1345-1000+1740-279.3-550-900-332.87914-22.82086</f>
        <v>3.907985046680551E-14</v>
      </c>
    </row>
    <row r="229" spans="1:6" ht="18" customHeight="1">
      <c r="A229" s="31" t="s">
        <v>307</v>
      </c>
      <c r="B229" s="31"/>
      <c r="C229" s="28" t="s">
        <v>405</v>
      </c>
      <c r="D229" s="1" t="s">
        <v>308</v>
      </c>
      <c r="E229" s="36"/>
      <c r="F229" s="377">
        <f>F230</f>
        <v>311.3924</v>
      </c>
    </row>
    <row r="230" spans="1:6" ht="15.75" customHeight="1">
      <c r="A230" s="31" t="s">
        <v>583</v>
      </c>
      <c r="B230" s="31"/>
      <c r="C230" s="28" t="s">
        <v>405</v>
      </c>
      <c r="D230" s="1" t="s">
        <v>308</v>
      </c>
      <c r="E230" s="36">
        <v>240</v>
      </c>
      <c r="F230" s="377">
        <f>332.87914-19.9297-1.55704</f>
        <v>311.3924</v>
      </c>
    </row>
    <row r="231" spans="1:16" s="68" customFormat="1" ht="25.5">
      <c r="A231" s="31" t="s">
        <v>307</v>
      </c>
      <c r="B231" s="31"/>
      <c r="C231" s="28" t="s">
        <v>405</v>
      </c>
      <c r="D231" s="1" t="s">
        <v>309</v>
      </c>
      <c r="E231" s="1"/>
      <c r="F231" s="377">
        <f>F232</f>
        <v>2971</v>
      </c>
      <c r="P231" s="19"/>
    </row>
    <row r="232" spans="1:16" s="67" customFormat="1" ht="25.5">
      <c r="A232" s="31" t="s">
        <v>583</v>
      </c>
      <c r="B232" s="33"/>
      <c r="C232" s="28" t="s">
        <v>405</v>
      </c>
      <c r="D232" s="1" t="s">
        <v>309</v>
      </c>
      <c r="E232" s="44">
        <v>240</v>
      </c>
      <c r="F232" s="378">
        <v>2971</v>
      </c>
      <c r="P232" s="160"/>
    </row>
    <row r="233" spans="1:6" ht="33" customHeight="1">
      <c r="A233" s="31" t="s">
        <v>612</v>
      </c>
      <c r="B233" s="108"/>
      <c r="C233" s="28" t="s">
        <v>405</v>
      </c>
      <c r="D233" s="1" t="s">
        <v>146</v>
      </c>
      <c r="E233" s="36"/>
      <c r="F233" s="377">
        <f>F234+F235</f>
        <v>1740</v>
      </c>
    </row>
    <row r="234" spans="1:6" ht="30" customHeight="1">
      <c r="A234" s="31" t="s">
        <v>583</v>
      </c>
      <c r="B234" s="340"/>
      <c r="C234" s="28" t="s">
        <v>405</v>
      </c>
      <c r="D234" s="1" t="s">
        <v>146</v>
      </c>
      <c r="E234" s="36">
        <v>240</v>
      </c>
      <c r="F234" s="377">
        <v>1740</v>
      </c>
    </row>
    <row r="235" spans="1:6" ht="20.25" customHeight="1" hidden="1">
      <c r="A235" s="33" t="s">
        <v>589</v>
      </c>
      <c r="B235" s="361"/>
      <c r="C235" s="28" t="s">
        <v>405</v>
      </c>
      <c r="D235" s="1" t="s">
        <v>607</v>
      </c>
      <c r="E235" s="38">
        <v>410</v>
      </c>
      <c r="F235" s="377"/>
    </row>
    <row r="236" spans="1:16" s="68" customFormat="1" ht="76.5">
      <c r="A236" s="108" t="s">
        <v>137</v>
      </c>
      <c r="B236" s="345"/>
      <c r="C236" s="20" t="s">
        <v>405</v>
      </c>
      <c r="D236" s="21" t="s">
        <v>140</v>
      </c>
      <c r="E236" s="21"/>
      <c r="F236" s="371">
        <f>F238</f>
        <v>135.37171</v>
      </c>
      <c r="H236" s="146"/>
      <c r="P236" s="19"/>
    </row>
    <row r="237" spans="1:16" s="68" customFormat="1" ht="25.5">
      <c r="A237" s="25" t="s">
        <v>130</v>
      </c>
      <c r="B237" s="345"/>
      <c r="C237" s="65" t="s">
        <v>405</v>
      </c>
      <c r="D237" s="119" t="s">
        <v>138</v>
      </c>
      <c r="E237" s="21"/>
      <c r="F237" s="371">
        <f>F238</f>
        <v>135.37171</v>
      </c>
      <c r="H237" s="146"/>
      <c r="P237" s="19"/>
    </row>
    <row r="238" spans="1:16" s="68" customFormat="1" ht="18" customHeight="1">
      <c r="A238" s="30" t="s">
        <v>336</v>
      </c>
      <c r="B238" s="364"/>
      <c r="C238" s="66" t="s">
        <v>405</v>
      </c>
      <c r="D238" s="117" t="s">
        <v>139</v>
      </c>
      <c r="E238" s="1"/>
      <c r="F238" s="377">
        <f>F239+F240</f>
        <v>135.37171</v>
      </c>
      <c r="H238" s="146"/>
      <c r="P238" s="19"/>
    </row>
    <row r="239" spans="1:16" s="67" customFormat="1" ht="25.5">
      <c r="A239" s="33" t="s">
        <v>382</v>
      </c>
      <c r="B239" s="343"/>
      <c r="C239" s="66" t="s">
        <v>405</v>
      </c>
      <c r="D239" s="117" t="s">
        <v>139</v>
      </c>
      <c r="E239" s="36">
        <v>240</v>
      </c>
      <c r="F239" s="378">
        <f>580-355.71-88.91829</f>
        <v>135.37171</v>
      </c>
      <c r="H239" s="147"/>
      <c r="P239" s="160"/>
    </row>
    <row r="240" spans="1:16" s="67" customFormat="1" ht="13.5" hidden="1">
      <c r="A240" s="33" t="s">
        <v>589</v>
      </c>
      <c r="B240" s="340"/>
      <c r="C240" s="66" t="s">
        <v>405</v>
      </c>
      <c r="D240" s="117" t="s">
        <v>529</v>
      </c>
      <c r="E240" s="44">
        <v>410</v>
      </c>
      <c r="F240" s="378">
        <f>747-747</f>
        <v>0</v>
      </c>
      <c r="P240" s="160"/>
    </row>
    <row r="241" spans="1:16" s="103" customFormat="1" ht="15">
      <c r="A241" s="100" t="s">
        <v>437</v>
      </c>
      <c r="B241" s="46"/>
      <c r="C241" s="91" t="s">
        <v>438</v>
      </c>
      <c r="D241" s="89"/>
      <c r="E241" s="89"/>
      <c r="F241" s="374">
        <f>F242+F270+F301</f>
        <v>23886.58433</v>
      </c>
      <c r="P241" s="161"/>
    </row>
    <row r="242" spans="1:20" ht="25.5">
      <c r="A242" s="23" t="s">
        <v>448</v>
      </c>
      <c r="B242" s="163"/>
      <c r="C242" s="65" t="s">
        <v>438</v>
      </c>
      <c r="D242" s="51" t="s">
        <v>94</v>
      </c>
      <c r="E242" s="54"/>
      <c r="F242" s="380">
        <f>F243</f>
        <v>6820.939</v>
      </c>
      <c r="T242" s="130"/>
    </row>
    <row r="243" spans="1:6" ht="25.5">
      <c r="A243" s="25" t="s">
        <v>415</v>
      </c>
      <c r="B243" s="33"/>
      <c r="C243" s="65" t="s">
        <v>438</v>
      </c>
      <c r="D243" s="21" t="s">
        <v>93</v>
      </c>
      <c r="E243" s="21"/>
      <c r="F243" s="371">
        <f>F251</f>
        <v>6820.939</v>
      </c>
    </row>
    <row r="244" spans="1:8" s="19" customFormat="1" ht="26.25" hidden="1">
      <c r="A244" s="46" t="s">
        <v>451</v>
      </c>
      <c r="B244" s="31"/>
      <c r="C244" s="37" t="s">
        <v>438</v>
      </c>
      <c r="D244" s="36" t="s">
        <v>413</v>
      </c>
      <c r="E244" s="36"/>
      <c r="F244" s="375">
        <f>F245+F246+F247+F248</f>
        <v>0</v>
      </c>
      <c r="H244" s="134"/>
    </row>
    <row r="245" spans="1:8" s="64" customFormat="1" ht="18.75" customHeight="1" hidden="1">
      <c r="A245" s="163" t="s">
        <v>586</v>
      </c>
      <c r="B245" s="163"/>
      <c r="C245" s="37" t="s">
        <v>438</v>
      </c>
      <c r="D245" s="36" t="s">
        <v>413</v>
      </c>
      <c r="E245" s="36">
        <v>110</v>
      </c>
      <c r="F245" s="375"/>
      <c r="H245" s="142"/>
    </row>
    <row r="246" spans="1:16" s="26" customFormat="1" ht="27" hidden="1">
      <c r="A246" s="33" t="s">
        <v>452</v>
      </c>
      <c r="B246" s="46"/>
      <c r="C246" s="37" t="s">
        <v>438</v>
      </c>
      <c r="D246" s="36" t="s">
        <v>413</v>
      </c>
      <c r="E246" s="36">
        <v>112</v>
      </c>
      <c r="F246" s="375">
        <v>0</v>
      </c>
      <c r="H246" s="138"/>
      <c r="P246" s="62"/>
    </row>
    <row r="247" spans="1:8" s="29" customFormat="1" ht="27" customHeight="1" hidden="1">
      <c r="A247" s="31" t="s">
        <v>583</v>
      </c>
      <c r="B247" s="3"/>
      <c r="C247" s="37" t="s">
        <v>438</v>
      </c>
      <c r="D247" s="36" t="s">
        <v>413</v>
      </c>
      <c r="E247" s="36">
        <v>240</v>
      </c>
      <c r="F247" s="375"/>
      <c r="H247" s="136"/>
    </row>
    <row r="248" spans="1:8" s="29" customFormat="1" ht="18.75" customHeight="1" hidden="1">
      <c r="A248" s="163" t="s">
        <v>587</v>
      </c>
      <c r="B248" s="340"/>
      <c r="C248" s="37" t="s">
        <v>438</v>
      </c>
      <c r="D248" s="36" t="s">
        <v>413</v>
      </c>
      <c r="E248" s="36">
        <v>850</v>
      </c>
      <c r="F248" s="375"/>
      <c r="H248" s="136"/>
    </row>
    <row r="249" spans="1:8" s="19" customFormat="1" ht="26.25" hidden="1">
      <c r="A249" s="46" t="s">
        <v>620</v>
      </c>
      <c r="B249" s="365"/>
      <c r="C249" s="37" t="s">
        <v>438</v>
      </c>
      <c r="D249" s="36" t="s">
        <v>619</v>
      </c>
      <c r="E249" s="36"/>
      <c r="F249" s="375">
        <f>F250</f>
        <v>0</v>
      </c>
      <c r="H249" s="134"/>
    </row>
    <row r="250" spans="1:8" s="64" customFormat="1" ht="18.75" customHeight="1" hidden="1">
      <c r="A250" s="3" t="s">
        <v>592</v>
      </c>
      <c r="B250" s="311"/>
      <c r="C250" s="37" t="s">
        <v>438</v>
      </c>
      <c r="D250" s="36" t="s">
        <v>619</v>
      </c>
      <c r="E250" s="36">
        <v>610</v>
      </c>
      <c r="F250" s="375">
        <v>0</v>
      </c>
      <c r="H250" s="142"/>
    </row>
    <row r="251" spans="1:8" s="64" customFormat="1" ht="12.75" customHeight="1">
      <c r="A251" s="25" t="s">
        <v>415</v>
      </c>
      <c r="B251" s="356"/>
      <c r="C251" s="277" t="s">
        <v>438</v>
      </c>
      <c r="D251" s="275" t="s">
        <v>92</v>
      </c>
      <c r="E251" s="36"/>
      <c r="F251" s="375">
        <f>F252+F254+F256+F258</f>
        <v>6820.939</v>
      </c>
      <c r="H251" s="142"/>
    </row>
    <row r="252" spans="1:6" ht="25.5">
      <c r="A252" s="46" t="s">
        <v>513</v>
      </c>
      <c r="B252" s="311"/>
      <c r="C252" s="66" t="s">
        <v>438</v>
      </c>
      <c r="D252" s="43" t="s">
        <v>127</v>
      </c>
      <c r="E252" s="44"/>
      <c r="F252" s="378">
        <f>F253</f>
        <v>4489.8</v>
      </c>
    </row>
    <row r="253" spans="1:6" ht="29.25" customHeight="1">
      <c r="A253" s="31" t="s">
        <v>583</v>
      </c>
      <c r="B253" s="360"/>
      <c r="C253" s="66" t="s">
        <v>438</v>
      </c>
      <c r="D253" s="43" t="s">
        <v>127</v>
      </c>
      <c r="E253" s="36">
        <v>240</v>
      </c>
      <c r="F253" s="378">
        <f>3800+873.8-184</f>
        <v>4489.8</v>
      </c>
    </row>
    <row r="254" spans="1:16" s="67" customFormat="1" ht="26.25" hidden="1">
      <c r="A254" s="42" t="s">
        <v>216</v>
      </c>
      <c r="B254" s="311"/>
      <c r="C254" s="66" t="s">
        <v>438</v>
      </c>
      <c r="D254" s="43" t="s">
        <v>128</v>
      </c>
      <c r="E254" s="44"/>
      <c r="F254" s="378">
        <f>F255</f>
        <v>0</v>
      </c>
      <c r="H254" s="147"/>
      <c r="P254" s="160"/>
    </row>
    <row r="255" spans="1:8" s="62" customFormat="1" ht="28.5" customHeight="1" hidden="1">
      <c r="A255" s="31" t="s">
        <v>583</v>
      </c>
      <c r="B255" s="311"/>
      <c r="C255" s="66" t="s">
        <v>438</v>
      </c>
      <c r="D255" s="43" t="s">
        <v>128</v>
      </c>
      <c r="E255" s="36">
        <v>240</v>
      </c>
      <c r="F255" s="378">
        <v>0</v>
      </c>
      <c r="H255" s="145"/>
    </row>
    <row r="256" spans="1:8" s="29" customFormat="1" ht="25.5">
      <c r="A256" s="3" t="s">
        <v>514</v>
      </c>
      <c r="B256" s="345"/>
      <c r="C256" s="66" t="s">
        <v>438</v>
      </c>
      <c r="D256" s="43" t="s">
        <v>129</v>
      </c>
      <c r="E256" s="44"/>
      <c r="F256" s="378">
        <f>F257</f>
        <v>321.97</v>
      </c>
      <c r="H256" s="136"/>
    </row>
    <row r="257" spans="1:8" s="29" customFormat="1" ht="29.25" customHeight="1">
      <c r="A257" s="31" t="s">
        <v>583</v>
      </c>
      <c r="B257" s="345"/>
      <c r="C257" s="66" t="s">
        <v>438</v>
      </c>
      <c r="D257" s="43" t="s">
        <v>129</v>
      </c>
      <c r="E257" s="36">
        <v>240</v>
      </c>
      <c r="F257" s="378">
        <v>321.97</v>
      </c>
      <c r="H257" s="136"/>
    </row>
    <row r="258" spans="1:8" s="29" customFormat="1" ht="16.5" customHeight="1">
      <c r="A258" s="31" t="s">
        <v>327</v>
      </c>
      <c r="B258" s="345"/>
      <c r="C258" s="66" t="s">
        <v>438</v>
      </c>
      <c r="D258" s="43" t="s">
        <v>92</v>
      </c>
      <c r="E258" s="36"/>
      <c r="F258" s="378">
        <f>F259+F261</f>
        <v>2009.1689999999999</v>
      </c>
      <c r="H258" s="136"/>
    </row>
    <row r="259" spans="1:6" s="29" customFormat="1" ht="25.5">
      <c r="A259" s="31" t="s">
        <v>328</v>
      </c>
      <c r="B259" s="360"/>
      <c r="C259" s="66" t="s">
        <v>438</v>
      </c>
      <c r="D259" s="43" t="s">
        <v>326</v>
      </c>
      <c r="E259" s="44"/>
      <c r="F259" s="378">
        <f>F260</f>
        <v>254.16899999999998</v>
      </c>
    </row>
    <row r="260" spans="1:6" s="29" customFormat="1" ht="25.5">
      <c r="A260" s="33" t="s">
        <v>382</v>
      </c>
      <c r="B260" s="311"/>
      <c r="C260" s="66" t="s">
        <v>438</v>
      </c>
      <c r="D260" s="43" t="s">
        <v>326</v>
      </c>
      <c r="E260" s="44">
        <v>244</v>
      </c>
      <c r="F260" s="378">
        <f>253.999+0.17</f>
        <v>254.16899999999998</v>
      </c>
    </row>
    <row r="261" spans="1:6" s="29" customFormat="1" ht="25.5">
      <c r="A261" s="31" t="s">
        <v>328</v>
      </c>
      <c r="B261" s="348"/>
      <c r="C261" s="66" t="s">
        <v>438</v>
      </c>
      <c r="D261" s="43" t="s">
        <v>329</v>
      </c>
      <c r="E261" s="44"/>
      <c r="F261" s="378">
        <f>F262</f>
        <v>1755</v>
      </c>
    </row>
    <row r="262" spans="1:6" s="29" customFormat="1" ht="25.5">
      <c r="A262" s="33" t="s">
        <v>382</v>
      </c>
      <c r="B262" s="348"/>
      <c r="C262" s="66" t="s">
        <v>438</v>
      </c>
      <c r="D262" s="43" t="s">
        <v>329</v>
      </c>
      <c r="E262" s="44">
        <v>244</v>
      </c>
      <c r="F262" s="378">
        <f>796.823+958.177</f>
        <v>1755</v>
      </c>
    </row>
    <row r="263" spans="1:8" s="29" customFormat="1" ht="26.25" hidden="1">
      <c r="A263" s="3" t="s">
        <v>608</v>
      </c>
      <c r="B263" s="25"/>
      <c r="C263" s="66" t="s">
        <v>438</v>
      </c>
      <c r="D263" s="43" t="s">
        <v>609</v>
      </c>
      <c r="E263" s="44"/>
      <c r="F263" s="378">
        <f>F264</f>
        <v>0</v>
      </c>
      <c r="H263" s="136"/>
    </row>
    <row r="264" spans="1:8" s="29" customFormat="1" ht="29.25" customHeight="1" hidden="1">
      <c r="A264" s="31" t="s">
        <v>583</v>
      </c>
      <c r="B264" s="362"/>
      <c r="C264" s="66" t="s">
        <v>438</v>
      </c>
      <c r="D264" s="43" t="s">
        <v>609</v>
      </c>
      <c r="E264" s="36">
        <v>240</v>
      </c>
      <c r="F264" s="378"/>
      <c r="H264" s="136"/>
    </row>
    <row r="265" spans="1:16" s="63" customFormat="1" ht="39" hidden="1">
      <c r="A265" s="47" t="s">
        <v>79</v>
      </c>
      <c r="B265" s="311"/>
      <c r="C265" s="65" t="s">
        <v>438</v>
      </c>
      <c r="D265" s="51" t="s">
        <v>136</v>
      </c>
      <c r="E265" s="54"/>
      <c r="F265" s="380">
        <f>F266</f>
        <v>0</v>
      </c>
      <c r="H265" s="140"/>
      <c r="P265" s="29"/>
    </row>
    <row r="266" spans="1:16" s="59" customFormat="1" ht="66" hidden="1">
      <c r="A266" s="47" t="s">
        <v>81</v>
      </c>
      <c r="B266" s="348"/>
      <c r="C266" s="65" t="s">
        <v>438</v>
      </c>
      <c r="D266" s="51" t="s">
        <v>126</v>
      </c>
      <c r="E266" s="54"/>
      <c r="F266" s="380">
        <f>F267</f>
        <v>0</v>
      </c>
      <c r="H266" s="141"/>
      <c r="P266" s="18"/>
    </row>
    <row r="267" spans="1:16" s="59" customFormat="1" ht="26.25" hidden="1">
      <c r="A267" s="25" t="s">
        <v>124</v>
      </c>
      <c r="B267" s="348"/>
      <c r="C267" s="20" t="s">
        <v>438</v>
      </c>
      <c r="D267" s="276" t="s">
        <v>125</v>
      </c>
      <c r="E267" s="21"/>
      <c r="F267" s="371">
        <f>F268</f>
        <v>0</v>
      </c>
      <c r="H267" s="141"/>
      <c r="P267" s="18"/>
    </row>
    <row r="268" spans="1:6" ht="26.25" hidden="1">
      <c r="A268" s="52" t="s">
        <v>82</v>
      </c>
      <c r="B268" s="348"/>
      <c r="C268" s="66" t="s">
        <v>438</v>
      </c>
      <c r="D268" s="275" t="s">
        <v>123</v>
      </c>
      <c r="E268" s="54"/>
      <c r="F268" s="378">
        <f>F269</f>
        <v>0</v>
      </c>
    </row>
    <row r="269" spans="1:6" ht="30" customHeight="1" hidden="1">
      <c r="A269" s="31" t="s">
        <v>583</v>
      </c>
      <c r="B269" s="362"/>
      <c r="C269" s="66" t="s">
        <v>438</v>
      </c>
      <c r="D269" s="275" t="s">
        <v>123</v>
      </c>
      <c r="E269" s="36">
        <v>240</v>
      </c>
      <c r="F269" s="378">
        <v>0</v>
      </c>
    </row>
    <row r="270" spans="1:16" s="63" customFormat="1" ht="25.5">
      <c r="A270" s="47" t="s">
        <v>515</v>
      </c>
      <c r="B270" s="3"/>
      <c r="C270" s="65" t="s">
        <v>438</v>
      </c>
      <c r="D270" s="51" t="s">
        <v>135</v>
      </c>
      <c r="E270" s="54"/>
      <c r="F270" s="380">
        <f>F271</f>
        <v>14603.396630000001</v>
      </c>
      <c r="H270" s="140"/>
      <c r="P270" s="29"/>
    </row>
    <row r="271" spans="1:16" s="59" customFormat="1" ht="51">
      <c r="A271" s="47" t="s">
        <v>516</v>
      </c>
      <c r="B271" s="362"/>
      <c r="C271" s="65" t="s">
        <v>438</v>
      </c>
      <c r="D271" s="51" t="s">
        <v>132</v>
      </c>
      <c r="E271" s="54"/>
      <c r="F271" s="380">
        <f>F272</f>
        <v>14603.396630000001</v>
      </c>
      <c r="H271" s="141"/>
      <c r="P271" s="18"/>
    </row>
    <row r="272" spans="1:16" s="59" customFormat="1" ht="12.75">
      <c r="A272" s="47" t="s">
        <v>131</v>
      </c>
      <c r="B272" s="311"/>
      <c r="C272" s="65" t="s">
        <v>438</v>
      </c>
      <c r="D272" s="51" t="s">
        <v>133</v>
      </c>
      <c r="E272" s="54"/>
      <c r="F272" s="380">
        <f>F273+F275+F281+F299+F280+F277+F297</f>
        <v>14603.396630000001</v>
      </c>
      <c r="H272" s="141"/>
      <c r="P272" s="18"/>
    </row>
    <row r="273" spans="1:6" ht="25.5">
      <c r="A273" s="52" t="s">
        <v>303</v>
      </c>
      <c r="B273" s="362"/>
      <c r="C273" s="66" t="s">
        <v>438</v>
      </c>
      <c r="D273" s="36" t="s">
        <v>134</v>
      </c>
      <c r="E273" s="54"/>
      <c r="F273" s="378">
        <f>F274</f>
        <v>12445.437660000001</v>
      </c>
    </row>
    <row r="274" spans="1:8" s="64" customFormat="1" ht="18.75" customHeight="1">
      <c r="A274" s="3" t="s">
        <v>592</v>
      </c>
      <c r="B274" s="311"/>
      <c r="C274" s="37" t="s">
        <v>438</v>
      </c>
      <c r="D274" s="36" t="s">
        <v>134</v>
      </c>
      <c r="E274" s="36">
        <v>610</v>
      </c>
      <c r="F274" s="375">
        <f>12611.946+500+1376.13-100+200-1055.36884-1087.2695</f>
        <v>12445.437660000001</v>
      </c>
      <c r="H274" s="142"/>
    </row>
    <row r="275" spans="1:6" ht="12.75">
      <c r="A275" s="52" t="s">
        <v>304</v>
      </c>
      <c r="B275" s="345"/>
      <c r="C275" s="66" t="s">
        <v>438</v>
      </c>
      <c r="D275" s="43" t="s">
        <v>236</v>
      </c>
      <c r="E275" s="54"/>
      <c r="F275" s="378">
        <f>F276</f>
        <v>150</v>
      </c>
    </row>
    <row r="276" spans="1:6" ht="25.5" customHeight="1">
      <c r="A276" s="31" t="s">
        <v>583</v>
      </c>
      <c r="B276" s="360"/>
      <c r="C276" s="66" t="s">
        <v>438</v>
      </c>
      <c r="D276" s="43" t="s">
        <v>236</v>
      </c>
      <c r="E276" s="36">
        <v>240</v>
      </c>
      <c r="F276" s="378">
        <v>150</v>
      </c>
    </row>
    <row r="277" spans="1:6" ht="12.75">
      <c r="A277" s="52" t="s">
        <v>305</v>
      </c>
      <c r="B277" s="360"/>
      <c r="C277" s="66" t="s">
        <v>438</v>
      </c>
      <c r="D277" s="43" t="s">
        <v>302</v>
      </c>
      <c r="E277" s="54"/>
      <c r="F277" s="378">
        <f>F278</f>
        <v>264.89067</v>
      </c>
    </row>
    <row r="278" spans="1:6" ht="25.5" customHeight="1">
      <c r="A278" s="31" t="s">
        <v>583</v>
      </c>
      <c r="B278" s="311"/>
      <c r="C278" s="66" t="s">
        <v>438</v>
      </c>
      <c r="D278" s="43" t="s">
        <v>302</v>
      </c>
      <c r="E278" s="36">
        <v>240</v>
      </c>
      <c r="F278" s="378">
        <f>264.89+80.35-80.34933</f>
        <v>264.89067</v>
      </c>
    </row>
    <row r="279" spans="1:6" ht="19.5" customHeight="1">
      <c r="A279" s="33" t="s">
        <v>275</v>
      </c>
      <c r="B279" s="348"/>
      <c r="C279" s="66" t="s">
        <v>438</v>
      </c>
      <c r="D279" s="43" t="s">
        <v>279</v>
      </c>
      <c r="E279" s="54"/>
      <c r="F279" s="378">
        <f>F280</f>
        <v>199.206</v>
      </c>
    </row>
    <row r="280" spans="1:6" ht="18.75" customHeight="1">
      <c r="A280" s="3" t="s">
        <v>592</v>
      </c>
      <c r="B280" s="362"/>
      <c r="C280" s="66" t="s">
        <v>438</v>
      </c>
      <c r="D280" s="43" t="s">
        <v>279</v>
      </c>
      <c r="E280" s="36">
        <v>610</v>
      </c>
      <c r="F280" s="378">
        <v>199.206</v>
      </c>
    </row>
    <row r="281" spans="1:6" ht="18" customHeight="1">
      <c r="A281" s="3" t="s">
        <v>281</v>
      </c>
      <c r="B281" s="311"/>
      <c r="C281" s="66" t="s">
        <v>438</v>
      </c>
      <c r="D281" s="43" t="s">
        <v>265</v>
      </c>
      <c r="E281" s="54"/>
      <c r="F281" s="378">
        <f>F282</f>
        <v>1000</v>
      </c>
    </row>
    <row r="282" spans="1:6" ht="24.75" customHeight="1">
      <c r="A282" s="31" t="s">
        <v>583</v>
      </c>
      <c r="B282" s="362"/>
      <c r="C282" s="66" t="s">
        <v>438</v>
      </c>
      <c r="D282" s="43" t="s">
        <v>265</v>
      </c>
      <c r="E282" s="36">
        <v>240</v>
      </c>
      <c r="F282" s="378">
        <v>1000</v>
      </c>
    </row>
    <row r="283" spans="1:16" s="59" customFormat="1" ht="52.5" hidden="1">
      <c r="A283" s="47" t="s">
        <v>517</v>
      </c>
      <c r="B283" s="345"/>
      <c r="C283" s="65" t="s">
        <v>438</v>
      </c>
      <c r="D283" s="51" t="s">
        <v>447</v>
      </c>
      <c r="E283" s="54"/>
      <c r="F283" s="380">
        <f>F284+F286</f>
        <v>0</v>
      </c>
      <c r="H283" s="141"/>
      <c r="P283" s="18"/>
    </row>
    <row r="284" spans="1:6" ht="52.5" hidden="1">
      <c r="A284" s="52" t="s">
        <v>557</v>
      </c>
      <c r="B284" s="348"/>
      <c r="C284" s="66" t="s">
        <v>438</v>
      </c>
      <c r="D284" s="43" t="s">
        <v>525</v>
      </c>
      <c r="E284" s="54"/>
      <c r="F284" s="378">
        <f>F285</f>
        <v>0</v>
      </c>
    </row>
    <row r="285" spans="1:6" ht="26.25" customHeight="1" hidden="1">
      <c r="A285" s="31" t="s">
        <v>583</v>
      </c>
      <c r="B285" s="354"/>
      <c r="C285" s="66" t="s">
        <v>438</v>
      </c>
      <c r="D285" s="43" t="s">
        <v>525</v>
      </c>
      <c r="E285" s="36">
        <v>240</v>
      </c>
      <c r="F285" s="378"/>
    </row>
    <row r="286" spans="1:6" ht="52.5" hidden="1">
      <c r="A286" s="52" t="s">
        <v>530</v>
      </c>
      <c r="B286" s="356"/>
      <c r="C286" s="66" t="s">
        <v>438</v>
      </c>
      <c r="D286" s="43" t="s">
        <v>526</v>
      </c>
      <c r="E286" s="54"/>
      <c r="F286" s="378">
        <f>F287</f>
        <v>0</v>
      </c>
    </row>
    <row r="287" spans="1:6" ht="27" hidden="1">
      <c r="A287" s="33" t="s">
        <v>382</v>
      </c>
      <c r="B287" s="311"/>
      <c r="C287" s="66" t="s">
        <v>438</v>
      </c>
      <c r="D287" s="43" t="s">
        <v>526</v>
      </c>
      <c r="E287" s="44">
        <v>244</v>
      </c>
      <c r="F287" s="378"/>
    </row>
    <row r="288" spans="1:16" s="63" customFormat="1" ht="26.25" hidden="1">
      <c r="A288" s="47" t="s">
        <v>494</v>
      </c>
      <c r="B288" s="348"/>
      <c r="C288" s="65" t="s">
        <v>438</v>
      </c>
      <c r="D288" s="51" t="s">
        <v>496</v>
      </c>
      <c r="E288" s="54"/>
      <c r="F288" s="380">
        <f>F289</f>
        <v>0</v>
      </c>
      <c r="H288" s="140"/>
      <c r="P288" s="29"/>
    </row>
    <row r="289" spans="1:16" s="59" customFormat="1" ht="52.5" hidden="1">
      <c r="A289" s="47" t="s">
        <v>495</v>
      </c>
      <c r="B289" s="354"/>
      <c r="C289" s="48" t="s">
        <v>438</v>
      </c>
      <c r="D289" s="51" t="s">
        <v>497</v>
      </c>
      <c r="E289" s="53"/>
      <c r="F289" s="380">
        <f>F290</f>
        <v>0</v>
      </c>
      <c r="H289" s="141"/>
      <c r="P289" s="18"/>
    </row>
    <row r="290" spans="1:6" s="29" customFormat="1" ht="52.5" hidden="1">
      <c r="A290" s="42" t="s">
        <v>598</v>
      </c>
      <c r="B290" s="356"/>
      <c r="C290" s="66" t="s">
        <v>438</v>
      </c>
      <c r="D290" s="43" t="s">
        <v>581</v>
      </c>
      <c r="E290" s="44"/>
      <c r="F290" s="378">
        <f>F291</f>
        <v>0</v>
      </c>
    </row>
    <row r="291" spans="1:6" s="29" customFormat="1" ht="30" customHeight="1" hidden="1">
      <c r="A291" s="31" t="s">
        <v>583</v>
      </c>
      <c r="B291" s="311"/>
      <c r="C291" s="66" t="s">
        <v>438</v>
      </c>
      <c r="D291" s="43" t="s">
        <v>581</v>
      </c>
      <c r="E291" s="36">
        <v>240</v>
      </c>
      <c r="F291" s="378">
        <v>0</v>
      </c>
    </row>
    <row r="292" spans="1:16" s="63" customFormat="1" ht="39" hidden="1">
      <c r="A292" s="47" t="s">
        <v>616</v>
      </c>
      <c r="B292" s="311"/>
      <c r="C292" s="65" t="s">
        <v>438</v>
      </c>
      <c r="D292" s="51" t="s">
        <v>613</v>
      </c>
      <c r="E292" s="54"/>
      <c r="F292" s="380">
        <f>F293</f>
        <v>0</v>
      </c>
      <c r="H292" s="140"/>
      <c r="P292" s="29"/>
    </row>
    <row r="293" spans="1:16" s="59" customFormat="1" ht="66" hidden="1">
      <c r="A293" s="47" t="s">
        <v>618</v>
      </c>
      <c r="B293" s="345"/>
      <c r="C293" s="48" t="s">
        <v>438</v>
      </c>
      <c r="D293" s="51" t="s">
        <v>614</v>
      </c>
      <c r="E293" s="53"/>
      <c r="F293" s="380">
        <f>F294+F296</f>
        <v>0</v>
      </c>
      <c r="H293" s="141"/>
      <c r="P293" s="18"/>
    </row>
    <row r="294" spans="1:6" s="29" customFormat="1" ht="13.5" hidden="1">
      <c r="A294" s="42" t="s">
        <v>617</v>
      </c>
      <c r="B294" s="311"/>
      <c r="C294" s="66" t="s">
        <v>438</v>
      </c>
      <c r="D294" s="43" t="s">
        <v>615</v>
      </c>
      <c r="E294" s="44"/>
      <c r="F294" s="378">
        <f>F295</f>
        <v>0</v>
      </c>
    </row>
    <row r="295" spans="1:6" s="29" customFormat="1" ht="30" customHeight="1" hidden="1">
      <c r="A295" s="31" t="s">
        <v>583</v>
      </c>
      <c r="B295" s="348"/>
      <c r="C295" s="66" t="s">
        <v>438</v>
      </c>
      <c r="D295" s="43" t="s">
        <v>615</v>
      </c>
      <c r="E295" s="36">
        <v>240</v>
      </c>
      <c r="F295" s="378"/>
    </row>
    <row r="296" spans="1:6" s="29" customFormat="1" ht="30" customHeight="1" hidden="1">
      <c r="A296" s="31" t="s">
        <v>583</v>
      </c>
      <c r="B296" s="362"/>
      <c r="C296" s="66" t="s">
        <v>438</v>
      </c>
      <c r="D296" s="43" t="s">
        <v>58</v>
      </c>
      <c r="E296" s="36">
        <v>240</v>
      </c>
      <c r="F296" s="378"/>
    </row>
    <row r="297" spans="1:6" ht="18" customHeight="1">
      <c r="A297" s="3" t="s">
        <v>281</v>
      </c>
      <c r="B297" s="348"/>
      <c r="C297" s="66" t="s">
        <v>438</v>
      </c>
      <c r="D297" s="43" t="s">
        <v>348</v>
      </c>
      <c r="E297" s="54"/>
      <c r="F297" s="378">
        <f>F298</f>
        <v>80.3473</v>
      </c>
    </row>
    <row r="298" spans="1:6" ht="24.75" customHeight="1">
      <c r="A298" s="31" t="s">
        <v>583</v>
      </c>
      <c r="B298" s="354"/>
      <c r="C298" s="66" t="s">
        <v>438</v>
      </c>
      <c r="D298" s="43" t="s">
        <v>348</v>
      </c>
      <c r="E298" s="36">
        <v>240</v>
      </c>
      <c r="F298" s="378">
        <v>80.3473</v>
      </c>
    </row>
    <row r="299" spans="1:6" ht="13.5" customHeight="1">
      <c r="A299" s="33" t="s">
        <v>542</v>
      </c>
      <c r="B299" s="348"/>
      <c r="C299" s="66" t="s">
        <v>438</v>
      </c>
      <c r="D299" s="43" t="s">
        <v>274</v>
      </c>
      <c r="E299" s="54"/>
      <c r="F299" s="378">
        <f>F300</f>
        <v>463.515</v>
      </c>
    </row>
    <row r="300" spans="1:6" ht="24.75" customHeight="1">
      <c r="A300" s="31" t="s">
        <v>583</v>
      </c>
      <c r="B300" s="356"/>
      <c r="C300" s="66" t="s">
        <v>438</v>
      </c>
      <c r="D300" s="43" t="s">
        <v>274</v>
      </c>
      <c r="E300" s="36">
        <v>240</v>
      </c>
      <c r="F300" s="378">
        <v>463.515</v>
      </c>
    </row>
    <row r="301" spans="1:16" s="63" customFormat="1" ht="63.75">
      <c r="A301" s="47" t="s">
        <v>240</v>
      </c>
      <c r="B301" s="311"/>
      <c r="C301" s="65" t="s">
        <v>438</v>
      </c>
      <c r="D301" s="51" t="s">
        <v>248</v>
      </c>
      <c r="E301" s="54"/>
      <c r="F301" s="380">
        <f>F302</f>
        <v>2462.2487</v>
      </c>
      <c r="H301" s="140"/>
      <c r="P301" s="29"/>
    </row>
    <row r="302" spans="1:16" s="59" customFormat="1" ht="63.75">
      <c r="A302" s="47" t="s">
        <v>241</v>
      </c>
      <c r="B302" s="356"/>
      <c r="C302" s="48" t="s">
        <v>438</v>
      </c>
      <c r="D302" s="51" t="s">
        <v>242</v>
      </c>
      <c r="E302" s="53"/>
      <c r="F302" s="380">
        <f>F303</f>
        <v>2462.2487</v>
      </c>
      <c r="H302" s="141"/>
      <c r="P302" s="18"/>
    </row>
    <row r="303" spans="1:16" s="59" customFormat="1" ht="12.75">
      <c r="A303" s="47" t="s">
        <v>244</v>
      </c>
      <c r="B303" s="311"/>
      <c r="C303" s="65" t="s">
        <v>438</v>
      </c>
      <c r="D303" s="51" t="s">
        <v>243</v>
      </c>
      <c r="E303" s="54"/>
      <c r="F303" s="380">
        <f>F306+F304</f>
        <v>2462.2487</v>
      </c>
      <c r="H303" s="141"/>
      <c r="P303" s="18"/>
    </row>
    <row r="304" spans="1:6" s="29" customFormat="1" ht="41.25" customHeight="1">
      <c r="A304" s="42" t="s">
        <v>245</v>
      </c>
      <c r="B304" s="356"/>
      <c r="C304" s="66" t="s">
        <v>438</v>
      </c>
      <c r="D304" s="43" t="s">
        <v>262</v>
      </c>
      <c r="E304" s="44"/>
      <c r="F304" s="378">
        <f>F305</f>
        <v>1141.6</v>
      </c>
    </row>
    <row r="305" spans="1:6" s="29" customFormat="1" ht="25.5" customHeight="1">
      <c r="A305" s="31" t="s">
        <v>583</v>
      </c>
      <c r="B305" s="311"/>
      <c r="C305" s="66" t="s">
        <v>438</v>
      </c>
      <c r="D305" s="43" t="s">
        <v>262</v>
      </c>
      <c r="E305" s="36">
        <v>240</v>
      </c>
      <c r="F305" s="378">
        <v>1141.6</v>
      </c>
    </row>
    <row r="306" spans="1:6" s="29" customFormat="1" ht="41.25" customHeight="1">
      <c r="A306" s="42" t="s">
        <v>245</v>
      </c>
      <c r="B306" s="88"/>
      <c r="C306" s="66" t="s">
        <v>438</v>
      </c>
      <c r="D306" s="43" t="s">
        <v>257</v>
      </c>
      <c r="E306" s="44"/>
      <c r="F306" s="378">
        <f>F307</f>
        <v>1320.6487</v>
      </c>
    </row>
    <row r="307" spans="1:6" s="29" customFormat="1" ht="25.5" customHeight="1">
      <c r="A307" s="31" t="s">
        <v>583</v>
      </c>
      <c r="B307" s="88"/>
      <c r="C307" s="66" t="s">
        <v>438</v>
      </c>
      <c r="D307" s="43" t="s">
        <v>257</v>
      </c>
      <c r="E307" s="36">
        <v>240</v>
      </c>
      <c r="F307" s="378">
        <v>1320.6487</v>
      </c>
    </row>
    <row r="308" spans="1:6" s="29" customFormat="1" ht="41.25" customHeight="1" hidden="1">
      <c r="A308" s="334" t="s">
        <v>245</v>
      </c>
      <c r="B308" s="88"/>
      <c r="C308" s="335" t="s">
        <v>438</v>
      </c>
      <c r="D308" s="336" t="s">
        <v>299</v>
      </c>
      <c r="E308" s="337"/>
      <c r="F308" s="378">
        <f>F309</f>
        <v>0</v>
      </c>
    </row>
    <row r="309" spans="1:6" s="29" customFormat="1" ht="25.5" customHeight="1" hidden="1">
      <c r="A309" s="338" t="s">
        <v>583</v>
      </c>
      <c r="B309" s="31"/>
      <c r="C309" s="335" t="s">
        <v>438</v>
      </c>
      <c r="D309" s="336" t="s">
        <v>299</v>
      </c>
      <c r="E309" s="339">
        <v>240</v>
      </c>
      <c r="F309" s="378"/>
    </row>
    <row r="310" spans="1:8" s="102" customFormat="1" ht="15">
      <c r="A310" s="88" t="s">
        <v>432</v>
      </c>
      <c r="B310" s="164"/>
      <c r="C310" s="90" t="s">
        <v>429</v>
      </c>
      <c r="D310" s="89"/>
      <c r="E310" s="89"/>
      <c r="F310" s="372">
        <f>F311</f>
        <v>17126.81</v>
      </c>
      <c r="H310" s="148"/>
    </row>
    <row r="311" spans="1:16" s="99" customFormat="1" ht="15">
      <c r="A311" s="88" t="s">
        <v>366</v>
      </c>
      <c r="B311" s="31"/>
      <c r="C311" s="90" t="s">
        <v>365</v>
      </c>
      <c r="D311" s="89"/>
      <c r="E311" s="89"/>
      <c r="F311" s="372">
        <f>F322+F333+F343+F312</f>
        <v>17126.81</v>
      </c>
      <c r="H311" s="144"/>
      <c r="P311" s="102"/>
    </row>
    <row r="312" spans="1:8" ht="28.5">
      <c r="A312" s="88" t="s">
        <v>415</v>
      </c>
      <c r="B312" s="31"/>
      <c r="C312" s="90" t="s">
        <v>365</v>
      </c>
      <c r="D312" s="89" t="s">
        <v>93</v>
      </c>
      <c r="E312" s="89"/>
      <c r="F312" s="372">
        <f>F318</f>
        <v>2807.11</v>
      </c>
      <c r="H312" s="18"/>
    </row>
    <row r="313" spans="1:6" s="29" customFormat="1" ht="26.25" hidden="1">
      <c r="A313" s="31" t="s">
        <v>564</v>
      </c>
      <c r="B313" s="31"/>
      <c r="C313" s="28" t="s">
        <v>365</v>
      </c>
      <c r="D313" s="1" t="s">
        <v>563</v>
      </c>
      <c r="E313" s="1"/>
      <c r="F313" s="377">
        <f>F314+F315</f>
        <v>0</v>
      </c>
    </row>
    <row r="314" spans="1:6" s="29" customFormat="1" ht="18" customHeight="1" hidden="1">
      <c r="A314" s="164" t="s">
        <v>586</v>
      </c>
      <c r="B314" s="31"/>
      <c r="C314" s="28" t="s">
        <v>365</v>
      </c>
      <c r="D314" s="1" t="s">
        <v>563</v>
      </c>
      <c r="E314" s="1" t="s">
        <v>590</v>
      </c>
      <c r="F314" s="377"/>
    </row>
    <row r="315" spans="1:6" s="29" customFormat="1" ht="13.5" hidden="1">
      <c r="A315" s="31" t="s">
        <v>624</v>
      </c>
      <c r="B315" s="31"/>
      <c r="C315" s="28" t="s">
        <v>365</v>
      </c>
      <c r="D315" s="1" t="s">
        <v>563</v>
      </c>
      <c r="E315" s="1" t="s">
        <v>593</v>
      </c>
      <c r="F315" s="377"/>
    </row>
    <row r="316" spans="1:6" s="29" customFormat="1" ht="13.5" hidden="1">
      <c r="A316" s="31" t="s">
        <v>562</v>
      </c>
      <c r="B316" s="88"/>
      <c r="C316" s="28" t="s">
        <v>365</v>
      </c>
      <c r="D316" s="1" t="s">
        <v>561</v>
      </c>
      <c r="E316" s="1"/>
      <c r="F316" s="377">
        <f>F317</f>
        <v>0</v>
      </c>
    </row>
    <row r="317" spans="1:6" s="29" customFormat="1" ht="26.25" hidden="1">
      <c r="A317" s="31" t="s">
        <v>382</v>
      </c>
      <c r="B317" s="25"/>
      <c r="C317" s="28" t="s">
        <v>365</v>
      </c>
      <c r="D317" s="1" t="s">
        <v>561</v>
      </c>
      <c r="E317" s="1" t="s">
        <v>402</v>
      </c>
      <c r="F317" s="377"/>
    </row>
    <row r="318" spans="1:6" s="29" customFormat="1" ht="25.5">
      <c r="A318" s="31" t="s">
        <v>322</v>
      </c>
      <c r="B318" s="25"/>
      <c r="C318" s="28"/>
      <c r="D318" s="1"/>
      <c r="E318" s="1"/>
      <c r="F318" s="377">
        <f>F319</f>
        <v>2807.11</v>
      </c>
    </row>
    <row r="319" spans="1:6" s="29" customFormat="1" ht="25.5">
      <c r="A319" s="31" t="s">
        <v>320</v>
      </c>
      <c r="B319" s="31"/>
      <c r="C319" s="28" t="s">
        <v>365</v>
      </c>
      <c r="D319" s="1" t="s">
        <v>321</v>
      </c>
      <c r="E319" s="1"/>
      <c r="F319" s="377">
        <f>F320</f>
        <v>2807.11</v>
      </c>
    </row>
    <row r="320" spans="1:6" s="29" customFormat="1" ht="25.5">
      <c r="A320" s="31" t="s">
        <v>624</v>
      </c>
      <c r="B320" s="164"/>
      <c r="C320" s="28" t="s">
        <v>365</v>
      </c>
      <c r="D320" s="1" t="s">
        <v>321</v>
      </c>
      <c r="E320" s="1" t="s">
        <v>593</v>
      </c>
      <c r="F320" s="377">
        <v>2807.11</v>
      </c>
    </row>
    <row r="321" spans="1:16" s="99" customFormat="1" ht="42.75">
      <c r="A321" s="88" t="s">
        <v>523</v>
      </c>
      <c r="B321" s="31"/>
      <c r="C321" s="90" t="s">
        <v>365</v>
      </c>
      <c r="D321" s="89" t="s">
        <v>104</v>
      </c>
      <c r="E321" s="89"/>
      <c r="F321" s="372">
        <f>F322+F343</f>
        <v>6399.886</v>
      </c>
      <c r="H321" s="144"/>
      <c r="P321" s="102"/>
    </row>
    <row r="322" spans="1:16" s="59" customFormat="1" ht="51">
      <c r="A322" s="25" t="s">
        <v>473</v>
      </c>
      <c r="B322" s="31"/>
      <c r="C322" s="20" t="s">
        <v>365</v>
      </c>
      <c r="D322" s="21" t="s">
        <v>103</v>
      </c>
      <c r="E322" s="21"/>
      <c r="F322" s="371">
        <f>F323</f>
        <v>4207.086</v>
      </c>
      <c r="H322" s="141"/>
      <c r="P322" s="18"/>
    </row>
    <row r="323" spans="1:16" s="59" customFormat="1" ht="25.5">
      <c r="A323" s="25" t="s">
        <v>101</v>
      </c>
      <c r="B323" s="3"/>
      <c r="C323" s="20" t="s">
        <v>365</v>
      </c>
      <c r="D323" s="21" t="s">
        <v>102</v>
      </c>
      <c r="E323" s="21"/>
      <c r="F323" s="371">
        <f>F324+F329+F331</f>
        <v>4207.086</v>
      </c>
      <c r="H323" s="141"/>
      <c r="P323" s="18"/>
    </row>
    <row r="324" spans="1:6" ht="51">
      <c r="A324" s="31" t="s">
        <v>335</v>
      </c>
      <c r="B324" s="3"/>
      <c r="C324" s="28" t="s">
        <v>365</v>
      </c>
      <c r="D324" s="1" t="s">
        <v>105</v>
      </c>
      <c r="E324" s="1"/>
      <c r="F324" s="377">
        <f>F325+F326+F327+F328</f>
        <v>3640.5</v>
      </c>
    </row>
    <row r="325" spans="1:6" ht="15.75" customHeight="1">
      <c r="A325" s="164" t="s">
        <v>586</v>
      </c>
      <c r="B325" s="31"/>
      <c r="C325" s="28" t="s">
        <v>365</v>
      </c>
      <c r="D325" s="1" t="s">
        <v>105</v>
      </c>
      <c r="E325" s="1" t="s">
        <v>590</v>
      </c>
      <c r="F325" s="377">
        <f>2257.15881+2.792+676.83329</f>
        <v>2936.7841</v>
      </c>
    </row>
    <row r="326" spans="1:6" ht="26.25" hidden="1">
      <c r="A326" s="31" t="s">
        <v>400</v>
      </c>
      <c r="B326" s="3"/>
      <c r="C326" s="28" t="s">
        <v>365</v>
      </c>
      <c r="D326" s="1" t="s">
        <v>105</v>
      </c>
      <c r="E326" s="1" t="s">
        <v>401</v>
      </c>
      <c r="F326" s="377">
        <v>0</v>
      </c>
    </row>
    <row r="327" spans="1:6" ht="27" customHeight="1">
      <c r="A327" s="31" t="s">
        <v>583</v>
      </c>
      <c r="B327" s="164"/>
      <c r="C327" s="28" t="s">
        <v>365</v>
      </c>
      <c r="D327" s="1" t="s">
        <v>105</v>
      </c>
      <c r="E327" s="36">
        <v>240</v>
      </c>
      <c r="F327" s="377">
        <f>134.84709+568.86881</f>
        <v>703.7159</v>
      </c>
    </row>
    <row r="328" spans="1:8" s="19" customFormat="1" ht="18.75" customHeight="1" hidden="1">
      <c r="A328" s="3" t="s">
        <v>587</v>
      </c>
      <c r="B328" s="25"/>
      <c r="C328" s="28" t="s">
        <v>365</v>
      </c>
      <c r="D328" s="1" t="s">
        <v>105</v>
      </c>
      <c r="E328" s="1" t="s">
        <v>591</v>
      </c>
      <c r="F328" s="377">
        <v>0</v>
      </c>
      <c r="H328" s="134"/>
    </row>
    <row r="329" spans="1:8" s="19" customFormat="1" ht="18.75" customHeight="1">
      <c r="A329" s="3" t="s">
        <v>281</v>
      </c>
      <c r="B329" s="25"/>
      <c r="C329" s="28" t="s">
        <v>365</v>
      </c>
      <c r="D329" s="1" t="s">
        <v>264</v>
      </c>
      <c r="E329" s="1"/>
      <c r="F329" s="377">
        <f>F330</f>
        <v>300</v>
      </c>
      <c r="H329" s="134"/>
    </row>
    <row r="330" spans="1:8" s="19" customFormat="1" ht="24" customHeight="1">
      <c r="A330" s="31" t="s">
        <v>583</v>
      </c>
      <c r="B330" s="31"/>
      <c r="C330" s="28" t="s">
        <v>365</v>
      </c>
      <c r="D330" s="1" t="s">
        <v>264</v>
      </c>
      <c r="E330" s="1" t="s">
        <v>596</v>
      </c>
      <c r="F330" s="377">
        <v>300</v>
      </c>
      <c r="H330" s="134"/>
    </row>
    <row r="331" spans="1:8" s="19" customFormat="1" ht="18.75" customHeight="1">
      <c r="A331" s="3" t="s">
        <v>294</v>
      </c>
      <c r="B331" s="3"/>
      <c r="C331" s="28" t="s">
        <v>365</v>
      </c>
      <c r="D331" s="1" t="s">
        <v>264</v>
      </c>
      <c r="E331" s="1"/>
      <c r="F331" s="377">
        <f>F332</f>
        <v>266.586</v>
      </c>
      <c r="H331" s="134"/>
    </row>
    <row r="332" spans="1:8" s="19" customFormat="1" ht="20.25" customHeight="1">
      <c r="A332" s="164" t="s">
        <v>586</v>
      </c>
      <c r="B332" s="3"/>
      <c r="C332" s="28" t="s">
        <v>365</v>
      </c>
      <c r="D332" s="1" t="s">
        <v>293</v>
      </c>
      <c r="E332" s="1" t="s">
        <v>590</v>
      </c>
      <c r="F332" s="377">
        <v>266.586</v>
      </c>
      <c r="H332" s="134"/>
    </row>
    <row r="333" spans="1:16" s="26" customFormat="1" ht="38.25">
      <c r="A333" s="25" t="s">
        <v>475</v>
      </c>
      <c r="B333" s="3"/>
      <c r="C333" s="20" t="s">
        <v>365</v>
      </c>
      <c r="D333" s="21" t="s">
        <v>106</v>
      </c>
      <c r="E333" s="21"/>
      <c r="F333" s="371">
        <f>F334</f>
        <v>7919.814</v>
      </c>
      <c r="H333" s="138"/>
      <c r="P333" s="62"/>
    </row>
    <row r="334" spans="1:16" s="26" customFormat="1" ht="25.5">
      <c r="A334" s="25" t="s">
        <v>107</v>
      </c>
      <c r="B334" s="3"/>
      <c r="C334" s="20" t="s">
        <v>365</v>
      </c>
      <c r="D334" s="21" t="s">
        <v>215</v>
      </c>
      <c r="E334" s="21"/>
      <c r="F334" s="371">
        <f>F335+F338+F340+F341</f>
        <v>7919.814</v>
      </c>
      <c r="H334" s="138"/>
      <c r="P334" s="62"/>
    </row>
    <row r="335" spans="1:16" s="26" customFormat="1" ht="76.5">
      <c r="A335" s="31" t="s">
        <v>474</v>
      </c>
      <c r="B335" s="3"/>
      <c r="C335" s="28" t="s">
        <v>365</v>
      </c>
      <c r="D335" s="1" t="s">
        <v>108</v>
      </c>
      <c r="E335" s="1"/>
      <c r="F335" s="377">
        <f>F336</f>
        <v>7424.2</v>
      </c>
      <c r="H335" s="138"/>
      <c r="P335" s="62"/>
    </row>
    <row r="336" spans="1:8" s="29" customFormat="1" ht="12.75" customHeight="1">
      <c r="A336" s="3" t="s">
        <v>592</v>
      </c>
      <c r="B336" s="3"/>
      <c r="C336" s="28" t="s">
        <v>365</v>
      </c>
      <c r="D336" s="1" t="s">
        <v>108</v>
      </c>
      <c r="E336" s="1" t="s">
        <v>593</v>
      </c>
      <c r="F336" s="377">
        <f>7492.2-34-34</f>
        <v>7424.2</v>
      </c>
      <c r="H336" s="136"/>
    </row>
    <row r="337" spans="1:8" s="29" customFormat="1" ht="19.5" customHeight="1">
      <c r="A337" s="3" t="s">
        <v>247</v>
      </c>
      <c r="B337" s="3"/>
      <c r="C337" s="28" t="s">
        <v>365</v>
      </c>
      <c r="D337" s="1" t="s">
        <v>237</v>
      </c>
      <c r="E337" s="1"/>
      <c r="F337" s="377">
        <f>F338</f>
        <v>100.8</v>
      </c>
      <c r="H337" s="136"/>
    </row>
    <row r="338" spans="1:8" s="29" customFormat="1" ht="15" customHeight="1">
      <c r="A338" s="3" t="s">
        <v>592</v>
      </c>
      <c r="B338" s="47"/>
      <c r="C338" s="28" t="s">
        <v>365</v>
      </c>
      <c r="D338" s="1" t="s">
        <v>237</v>
      </c>
      <c r="E338" s="1" t="s">
        <v>593</v>
      </c>
      <c r="F338" s="377">
        <v>100.8</v>
      </c>
      <c r="H338" s="136"/>
    </row>
    <row r="339" spans="1:8" s="29" customFormat="1" ht="19.5" customHeight="1">
      <c r="A339" s="3" t="s">
        <v>247</v>
      </c>
      <c r="B339" s="47"/>
      <c r="C339" s="28"/>
      <c r="D339" s="1" t="s">
        <v>238</v>
      </c>
      <c r="E339" s="1"/>
      <c r="F339" s="377">
        <f>F340</f>
        <v>10.1</v>
      </c>
      <c r="H339" s="136"/>
    </row>
    <row r="340" spans="1:8" s="29" customFormat="1" ht="15" customHeight="1">
      <c r="A340" s="3" t="s">
        <v>592</v>
      </c>
      <c r="B340" s="52"/>
      <c r="C340" s="28" t="s">
        <v>365</v>
      </c>
      <c r="D340" s="1" t="s">
        <v>238</v>
      </c>
      <c r="E340" s="1" t="s">
        <v>593</v>
      </c>
      <c r="F340" s="377">
        <v>10.1</v>
      </c>
      <c r="H340" s="136"/>
    </row>
    <row r="341" spans="1:8" s="29" customFormat="1" ht="19.5" customHeight="1">
      <c r="A341" s="3" t="s">
        <v>294</v>
      </c>
      <c r="B341" s="31"/>
      <c r="C341" s="28"/>
      <c r="D341" s="1" t="s">
        <v>295</v>
      </c>
      <c r="E341" s="1"/>
      <c r="F341" s="377">
        <f>F342</f>
        <v>384.714</v>
      </c>
      <c r="H341" s="136"/>
    </row>
    <row r="342" spans="1:8" s="29" customFormat="1" ht="15" customHeight="1">
      <c r="A342" s="3" t="s">
        <v>592</v>
      </c>
      <c r="B342" s="3"/>
      <c r="C342" s="28" t="s">
        <v>365</v>
      </c>
      <c r="D342" s="1" t="s">
        <v>295</v>
      </c>
      <c r="E342" s="1" t="s">
        <v>593</v>
      </c>
      <c r="F342" s="377">
        <v>384.714</v>
      </c>
      <c r="H342" s="136"/>
    </row>
    <row r="343" spans="1:8" s="19" customFormat="1" ht="44.25" customHeight="1">
      <c r="A343" s="47" t="s">
        <v>476</v>
      </c>
      <c r="B343" s="3"/>
      <c r="C343" s="20" t="s">
        <v>365</v>
      </c>
      <c r="D343" s="51" t="s">
        <v>111</v>
      </c>
      <c r="E343" s="54"/>
      <c r="F343" s="380">
        <f>F344</f>
        <v>2192.8</v>
      </c>
      <c r="H343" s="134"/>
    </row>
    <row r="344" spans="1:8" s="19" customFormat="1" ht="25.5">
      <c r="A344" s="47" t="s">
        <v>109</v>
      </c>
      <c r="B344" s="3"/>
      <c r="C344" s="20" t="s">
        <v>365</v>
      </c>
      <c r="D344" s="51" t="s">
        <v>110</v>
      </c>
      <c r="E344" s="54"/>
      <c r="F344" s="380">
        <f>F345+F349</f>
        <v>2192.8</v>
      </c>
      <c r="H344" s="134"/>
    </row>
    <row r="345" spans="1:8" s="19" customFormat="1" ht="63.75">
      <c r="A345" s="52" t="s">
        <v>477</v>
      </c>
      <c r="B345" s="88"/>
      <c r="C345" s="28" t="s">
        <v>365</v>
      </c>
      <c r="D345" s="43" t="s">
        <v>112</v>
      </c>
      <c r="E345" s="54"/>
      <c r="F345" s="378">
        <f>F346+F347</f>
        <v>2087.8</v>
      </c>
      <c r="H345" s="134"/>
    </row>
    <row r="346" spans="1:16" s="26" customFormat="1" ht="27.75" customHeight="1">
      <c r="A346" s="31" t="s">
        <v>583</v>
      </c>
      <c r="B346" s="88"/>
      <c r="C346" s="28" t="s">
        <v>365</v>
      </c>
      <c r="D346" s="43" t="s">
        <v>112</v>
      </c>
      <c r="E346" s="36">
        <v>240</v>
      </c>
      <c r="F346" s="377">
        <f>100+54+500-50-54+500-66.2</f>
        <v>983.8</v>
      </c>
      <c r="H346" s="138"/>
      <c r="P346" s="62"/>
    </row>
    <row r="347" spans="1:8" s="29" customFormat="1" ht="15" customHeight="1">
      <c r="A347" s="3" t="s">
        <v>592</v>
      </c>
      <c r="B347" s="23"/>
      <c r="C347" s="28" t="s">
        <v>365</v>
      </c>
      <c r="D347" s="43" t="s">
        <v>112</v>
      </c>
      <c r="E347" s="1" t="s">
        <v>593</v>
      </c>
      <c r="F347" s="377">
        <f>1000+54+50</f>
        <v>1104</v>
      </c>
      <c r="H347" s="136"/>
    </row>
    <row r="348" spans="1:8" s="29" customFormat="1" ht="15" customHeight="1">
      <c r="A348" s="3" t="s">
        <v>246</v>
      </c>
      <c r="B348" s="25"/>
      <c r="C348" s="28" t="s">
        <v>365</v>
      </c>
      <c r="D348" s="43" t="s">
        <v>239</v>
      </c>
      <c r="E348" s="1"/>
      <c r="F348" s="377">
        <f>F349</f>
        <v>105</v>
      </c>
      <c r="H348" s="136"/>
    </row>
    <row r="349" spans="1:8" s="29" customFormat="1" ht="15" customHeight="1">
      <c r="A349" s="3" t="s">
        <v>592</v>
      </c>
      <c r="B349" s="25"/>
      <c r="C349" s="28" t="s">
        <v>365</v>
      </c>
      <c r="D349" s="43" t="s">
        <v>239</v>
      </c>
      <c r="E349" s="1" t="s">
        <v>593</v>
      </c>
      <c r="F349" s="377">
        <v>105</v>
      </c>
      <c r="H349" s="136"/>
    </row>
    <row r="350" spans="1:8" s="110" customFormat="1" ht="15">
      <c r="A350" s="88" t="s">
        <v>421</v>
      </c>
      <c r="B350" s="3"/>
      <c r="C350" s="90" t="s">
        <v>422</v>
      </c>
      <c r="D350" s="89"/>
      <c r="E350" s="89"/>
      <c r="F350" s="372">
        <f>F351+F357</f>
        <v>12532.75891</v>
      </c>
      <c r="H350" s="137"/>
    </row>
    <row r="351" spans="1:8" s="110" customFormat="1" ht="15">
      <c r="A351" s="88" t="s">
        <v>379</v>
      </c>
      <c r="B351" s="3"/>
      <c r="C351" s="90" t="s">
        <v>416</v>
      </c>
      <c r="D351" s="89"/>
      <c r="E351" s="89"/>
      <c r="F351" s="372">
        <f>F352</f>
        <v>1151.41</v>
      </c>
      <c r="H351" s="137"/>
    </row>
    <row r="352" spans="1:16" s="68" customFormat="1" ht="25.5">
      <c r="A352" s="23" t="s">
        <v>480</v>
      </c>
      <c r="B352" s="88"/>
      <c r="C352" s="20" t="s">
        <v>416</v>
      </c>
      <c r="D352" s="21" t="s">
        <v>122</v>
      </c>
      <c r="E352" s="21"/>
      <c r="F352" s="371">
        <f>F353</f>
        <v>1151.41</v>
      </c>
      <c r="H352" s="146"/>
      <c r="P352" s="19"/>
    </row>
    <row r="353" spans="1:16" s="68" customFormat="1" ht="51">
      <c r="A353" s="25" t="s">
        <v>481</v>
      </c>
      <c r="B353" s="343"/>
      <c r="C353" s="20" t="s">
        <v>416</v>
      </c>
      <c r="D353" s="21" t="s">
        <v>121</v>
      </c>
      <c r="E353" s="21"/>
      <c r="F353" s="371">
        <f>F355</f>
        <v>1151.41</v>
      </c>
      <c r="H353" s="146"/>
      <c r="P353" s="19"/>
    </row>
    <row r="354" spans="1:16" s="68" customFormat="1" ht="25.5">
      <c r="A354" s="25" t="s">
        <v>114</v>
      </c>
      <c r="B354" s="340"/>
      <c r="C354" s="20" t="s">
        <v>416</v>
      </c>
      <c r="D354" s="21" t="s">
        <v>115</v>
      </c>
      <c r="E354" s="21"/>
      <c r="F354" s="371">
        <f>F355</f>
        <v>1151.41</v>
      </c>
      <c r="H354" s="146"/>
      <c r="P354" s="19"/>
    </row>
    <row r="355" spans="1:8" s="29" customFormat="1" ht="51">
      <c r="A355" s="3" t="s">
        <v>482</v>
      </c>
      <c r="B355" s="365"/>
      <c r="C355" s="28" t="s">
        <v>416</v>
      </c>
      <c r="D355" s="1" t="s">
        <v>116</v>
      </c>
      <c r="E355" s="1"/>
      <c r="F355" s="377">
        <f>F356</f>
        <v>1151.41</v>
      </c>
      <c r="H355" s="136"/>
    </row>
    <row r="356" spans="1:8" s="29" customFormat="1" ht="27.75" customHeight="1">
      <c r="A356" s="3" t="s">
        <v>594</v>
      </c>
      <c r="B356" s="365"/>
      <c r="C356" s="28" t="s">
        <v>416</v>
      </c>
      <c r="D356" s="1" t="s">
        <v>116</v>
      </c>
      <c r="E356" s="1" t="s">
        <v>595</v>
      </c>
      <c r="F356" s="377">
        <f>1120+31.41</f>
        <v>1151.41</v>
      </c>
      <c r="H356" s="136"/>
    </row>
    <row r="357" spans="1:8" s="110" customFormat="1" ht="15">
      <c r="A357" s="88" t="s">
        <v>409</v>
      </c>
      <c r="B357" s="343"/>
      <c r="C357" s="90" t="s">
        <v>408</v>
      </c>
      <c r="D357" s="89"/>
      <c r="E357" s="89"/>
      <c r="F357" s="372">
        <f>F362+F358</f>
        <v>11381.34891</v>
      </c>
      <c r="H357" s="137"/>
    </row>
    <row r="358" spans="1:6" ht="13.5" hidden="1">
      <c r="A358" s="23" t="s">
        <v>448</v>
      </c>
      <c r="B358" s="340"/>
      <c r="C358" s="65" t="s">
        <v>408</v>
      </c>
      <c r="D358" s="40" t="s">
        <v>361</v>
      </c>
      <c r="E358" s="40"/>
      <c r="F358" s="374">
        <f>F359</f>
        <v>0</v>
      </c>
    </row>
    <row r="359" spans="1:6" ht="13.5" hidden="1">
      <c r="A359" s="25" t="s">
        <v>415</v>
      </c>
      <c r="B359" s="340"/>
      <c r="C359" s="65" t="s">
        <v>408</v>
      </c>
      <c r="D359" s="21" t="s">
        <v>412</v>
      </c>
      <c r="E359" s="21"/>
      <c r="F359" s="371">
        <f>F360</f>
        <v>0</v>
      </c>
    </row>
    <row r="360" spans="1:8" s="19" customFormat="1" ht="26.25" hidden="1">
      <c r="A360" s="46" t="s">
        <v>533</v>
      </c>
      <c r="B360" s="361"/>
      <c r="C360" s="65" t="s">
        <v>408</v>
      </c>
      <c r="D360" s="36" t="s">
        <v>532</v>
      </c>
      <c r="E360" s="36"/>
      <c r="F360" s="375">
        <f>F361</f>
        <v>0</v>
      </c>
      <c r="H360" s="134"/>
    </row>
    <row r="361" spans="1:8" s="19" customFormat="1" ht="39" hidden="1">
      <c r="A361" s="46" t="s">
        <v>534</v>
      </c>
      <c r="B361" s="311"/>
      <c r="C361" s="65" t="s">
        <v>408</v>
      </c>
      <c r="D361" s="36" t="s">
        <v>532</v>
      </c>
      <c r="E361" s="38">
        <v>314</v>
      </c>
      <c r="F361" s="375"/>
      <c r="H361" s="134"/>
    </row>
    <row r="362" spans="1:16" s="68" customFormat="1" ht="51">
      <c r="A362" s="23" t="s">
        <v>478</v>
      </c>
      <c r="B362" s="360"/>
      <c r="C362" s="65" t="s">
        <v>408</v>
      </c>
      <c r="D362" s="21" t="s">
        <v>117</v>
      </c>
      <c r="E362" s="21"/>
      <c r="F362" s="371">
        <f>F363+F397</f>
        <v>11381.34891</v>
      </c>
      <c r="H362" s="146"/>
      <c r="P362" s="19"/>
    </row>
    <row r="363" spans="1:16" s="68" customFormat="1" ht="89.25">
      <c r="A363" s="25" t="s">
        <v>213</v>
      </c>
      <c r="B363" s="361"/>
      <c r="C363" s="65" t="s">
        <v>408</v>
      </c>
      <c r="D363" s="21" t="s">
        <v>119</v>
      </c>
      <c r="E363" s="21"/>
      <c r="F363" s="371">
        <f>F364</f>
        <v>10509.192000000001</v>
      </c>
      <c r="H363" s="146"/>
      <c r="P363" s="19"/>
    </row>
    <row r="364" spans="1:16" s="68" customFormat="1" ht="38.25">
      <c r="A364" s="25" t="s">
        <v>120</v>
      </c>
      <c r="B364" s="311"/>
      <c r="C364" s="65" t="s">
        <v>408</v>
      </c>
      <c r="D364" s="21" t="s">
        <v>118</v>
      </c>
      <c r="E364" s="21"/>
      <c r="F364" s="371">
        <f>F365+F368+F374+F377+F392+F395</f>
        <v>10509.192000000001</v>
      </c>
      <c r="H364" s="146"/>
      <c r="P364" s="19"/>
    </row>
    <row r="365" spans="1:8" s="29" customFormat="1" ht="18" customHeight="1">
      <c r="A365" s="30" t="s">
        <v>212</v>
      </c>
      <c r="B365" s="360"/>
      <c r="C365" s="66" t="s">
        <v>408</v>
      </c>
      <c r="D365" s="1" t="s">
        <v>249</v>
      </c>
      <c r="E365" s="1"/>
      <c r="F365" s="377">
        <f>F367</f>
        <v>7.105427357601002E-14</v>
      </c>
      <c r="H365" s="136"/>
    </row>
    <row r="366" spans="1:8" s="62" customFormat="1" ht="12" customHeight="1" hidden="1">
      <c r="A366" s="31" t="s">
        <v>369</v>
      </c>
      <c r="B366" s="361"/>
      <c r="C366" s="66" t="s">
        <v>408</v>
      </c>
      <c r="D366" s="1" t="s">
        <v>479</v>
      </c>
      <c r="E366" s="1" t="s">
        <v>404</v>
      </c>
      <c r="F366" s="377"/>
      <c r="H366" s="145"/>
    </row>
    <row r="367" spans="1:8" s="62" customFormat="1" ht="16.5" customHeight="1">
      <c r="A367" s="3" t="s">
        <v>594</v>
      </c>
      <c r="B367" s="311"/>
      <c r="C367" s="66" t="s">
        <v>408</v>
      </c>
      <c r="D367" s="1" t="s">
        <v>249</v>
      </c>
      <c r="E367" s="1" t="s">
        <v>595</v>
      </c>
      <c r="F367" s="377">
        <f>1000-107.703-854.526-37.771</f>
        <v>7.105427357601002E-14</v>
      </c>
      <c r="H367" s="145"/>
    </row>
    <row r="368" spans="1:6" s="29" customFormat="1" ht="25.5">
      <c r="A368" s="30" t="s">
        <v>558</v>
      </c>
      <c r="B368" s="360"/>
      <c r="C368" s="66" t="s">
        <v>408</v>
      </c>
      <c r="D368" s="1" t="s">
        <v>270</v>
      </c>
      <c r="E368" s="1"/>
      <c r="F368" s="377">
        <f>F369+F370</f>
        <v>1415.65</v>
      </c>
    </row>
    <row r="369" spans="1:6" s="62" customFormat="1" ht="13.5" hidden="1">
      <c r="A369" s="31" t="s">
        <v>369</v>
      </c>
      <c r="B369" s="361"/>
      <c r="C369" s="66" t="s">
        <v>408</v>
      </c>
      <c r="D369" s="1" t="s">
        <v>479</v>
      </c>
      <c r="E369" s="1" t="s">
        <v>404</v>
      </c>
      <c r="F369" s="377"/>
    </row>
    <row r="370" spans="1:6" s="62" customFormat="1" ht="28.5" customHeight="1">
      <c r="A370" s="3" t="s">
        <v>76</v>
      </c>
      <c r="B370" s="311"/>
      <c r="C370" s="66" t="s">
        <v>408</v>
      </c>
      <c r="D370" s="1" t="s">
        <v>270</v>
      </c>
      <c r="E370" s="1" t="s">
        <v>595</v>
      </c>
      <c r="F370" s="377">
        <f>215+1200.65</f>
        <v>1415.65</v>
      </c>
    </row>
    <row r="371" spans="1:6" s="29" customFormat="1" ht="39" hidden="1">
      <c r="A371" s="30" t="s">
        <v>572</v>
      </c>
      <c r="B371" s="311"/>
      <c r="C371" s="66" t="s">
        <v>408</v>
      </c>
      <c r="D371" s="1" t="s">
        <v>559</v>
      </c>
      <c r="E371" s="1"/>
      <c r="F371" s="377">
        <f>F372+F373</f>
        <v>0</v>
      </c>
    </row>
    <row r="372" spans="1:6" s="62" customFormat="1" ht="13.5" hidden="1">
      <c r="A372" s="31" t="s">
        <v>369</v>
      </c>
      <c r="B372" s="361"/>
      <c r="C372" s="66" t="s">
        <v>408</v>
      </c>
      <c r="D372" s="1" t="s">
        <v>479</v>
      </c>
      <c r="E372" s="1" t="s">
        <v>404</v>
      </c>
      <c r="F372" s="377"/>
    </row>
    <row r="373" spans="1:6" s="62" customFormat="1" ht="28.5" customHeight="1" hidden="1">
      <c r="A373" s="3" t="s">
        <v>76</v>
      </c>
      <c r="B373" s="311"/>
      <c r="C373" s="66" t="s">
        <v>408</v>
      </c>
      <c r="D373" s="1" t="s">
        <v>559</v>
      </c>
      <c r="E373" s="1" t="s">
        <v>595</v>
      </c>
      <c r="F373" s="377"/>
    </row>
    <row r="374" spans="1:6" s="29" customFormat="1" ht="25.5">
      <c r="A374" s="30" t="s">
        <v>560</v>
      </c>
      <c r="B374" s="88"/>
      <c r="C374" s="66" t="s">
        <v>408</v>
      </c>
      <c r="D374" s="1" t="s">
        <v>272</v>
      </c>
      <c r="E374" s="1"/>
      <c r="F374" s="377">
        <f>F375+F376</f>
        <v>5005.934</v>
      </c>
    </row>
    <row r="375" spans="1:6" s="62" customFormat="1" ht="13.5" hidden="1">
      <c r="A375" s="31" t="s">
        <v>369</v>
      </c>
      <c r="B375" s="23"/>
      <c r="C375" s="66" t="s">
        <v>408</v>
      </c>
      <c r="D375" s="1" t="s">
        <v>479</v>
      </c>
      <c r="E375" s="1" t="s">
        <v>404</v>
      </c>
      <c r="F375" s="377"/>
    </row>
    <row r="376" spans="1:6" s="62" customFormat="1" ht="25.5">
      <c r="A376" s="31" t="s">
        <v>271</v>
      </c>
      <c r="B376" s="25"/>
      <c r="C376" s="66" t="s">
        <v>408</v>
      </c>
      <c r="D376" s="1" t="s">
        <v>272</v>
      </c>
      <c r="E376" s="1" t="s">
        <v>595</v>
      </c>
      <c r="F376" s="377">
        <f>1073.128+3932.806</f>
        <v>5005.934</v>
      </c>
    </row>
    <row r="377" spans="1:6" s="29" customFormat="1" ht="25.5">
      <c r="A377" s="30" t="s">
        <v>560</v>
      </c>
      <c r="B377" s="31"/>
      <c r="C377" s="66" t="s">
        <v>408</v>
      </c>
      <c r="D377" s="1" t="s">
        <v>273</v>
      </c>
      <c r="E377" s="1"/>
      <c r="F377" s="377">
        <f>F378+F379</f>
        <v>677.904</v>
      </c>
    </row>
    <row r="378" spans="1:6" s="62" customFormat="1" ht="25.5">
      <c r="A378" s="31" t="s">
        <v>314</v>
      </c>
      <c r="B378" s="31"/>
      <c r="C378" s="66" t="s">
        <v>408</v>
      </c>
      <c r="D378" s="1" t="s">
        <v>273</v>
      </c>
      <c r="E378" s="1" t="s">
        <v>595</v>
      </c>
      <c r="F378" s="377">
        <f>107.703+570.384-0.183</f>
        <v>677.904</v>
      </c>
    </row>
    <row r="379" spans="1:8" s="101" customFormat="1" ht="14.25" hidden="1">
      <c r="A379" s="88" t="s">
        <v>368</v>
      </c>
      <c r="B379" s="343"/>
      <c r="C379" s="90" t="s">
        <v>367</v>
      </c>
      <c r="D379" s="89"/>
      <c r="E379" s="89"/>
      <c r="F379" s="372">
        <f>F380+F384</f>
        <v>0</v>
      </c>
      <c r="H379" s="135"/>
    </row>
    <row r="380" spans="1:16" s="63" customFormat="1" ht="26.25" hidden="1">
      <c r="A380" s="23" t="s">
        <v>483</v>
      </c>
      <c r="B380" s="340"/>
      <c r="C380" s="20" t="s">
        <v>367</v>
      </c>
      <c r="D380" s="21" t="s">
        <v>362</v>
      </c>
      <c r="E380" s="21"/>
      <c r="F380" s="371">
        <f>F381</f>
        <v>0</v>
      </c>
      <c r="H380" s="140"/>
      <c r="P380" s="29"/>
    </row>
    <row r="381" spans="1:16" s="63" customFormat="1" ht="39" hidden="1">
      <c r="A381" s="25" t="s">
        <v>484</v>
      </c>
      <c r="B381" s="311"/>
      <c r="C381" s="20" t="s">
        <v>367</v>
      </c>
      <c r="D381" s="21" t="s">
        <v>363</v>
      </c>
      <c r="E381" s="21"/>
      <c r="F381" s="371">
        <f>F382</f>
        <v>0</v>
      </c>
      <c r="H381" s="140"/>
      <c r="P381" s="29"/>
    </row>
    <row r="382" spans="1:8" s="29" customFormat="1" ht="52.5" hidden="1">
      <c r="A382" s="31" t="s">
        <v>580</v>
      </c>
      <c r="B382" s="311"/>
      <c r="C382" s="28" t="s">
        <v>367</v>
      </c>
      <c r="D382" s="1" t="s">
        <v>524</v>
      </c>
      <c r="E382" s="1"/>
      <c r="F382" s="377">
        <f>F383</f>
        <v>0</v>
      </c>
      <c r="H382" s="136"/>
    </row>
    <row r="383" spans="1:8" s="29" customFormat="1" ht="26.25" hidden="1">
      <c r="A383" s="31" t="s">
        <v>582</v>
      </c>
      <c r="B383" s="311"/>
      <c r="C383" s="28" t="s">
        <v>367</v>
      </c>
      <c r="D383" s="1" t="s">
        <v>524</v>
      </c>
      <c r="E383" s="36">
        <v>240</v>
      </c>
      <c r="F383" s="377">
        <f>2200-600-100-299-1201</f>
        <v>0</v>
      </c>
      <c r="H383" s="136"/>
    </row>
    <row r="384" spans="1:6" s="29" customFormat="1" ht="13.5" hidden="1">
      <c r="A384" s="23" t="s">
        <v>448</v>
      </c>
      <c r="B384" s="311"/>
      <c r="C384" s="65" t="s">
        <v>367</v>
      </c>
      <c r="D384" s="40" t="s">
        <v>361</v>
      </c>
      <c r="E384" s="21"/>
      <c r="F384" s="371">
        <f>F385</f>
        <v>0</v>
      </c>
    </row>
    <row r="385" spans="1:6" s="29" customFormat="1" ht="13.5" hidden="1">
      <c r="A385" s="25" t="s">
        <v>415</v>
      </c>
      <c r="B385" s="311"/>
      <c r="C385" s="65" t="s">
        <v>367</v>
      </c>
      <c r="D385" s="21" t="s">
        <v>412</v>
      </c>
      <c r="E385" s="1"/>
      <c r="F385" s="377">
        <f>F386+F388+F390</f>
        <v>0</v>
      </c>
    </row>
    <row r="386" spans="1:6" s="29" customFormat="1" ht="13.5" hidden="1">
      <c r="A386" s="31" t="s">
        <v>547</v>
      </c>
      <c r="B386" s="311"/>
      <c r="C386" s="66" t="s">
        <v>367</v>
      </c>
      <c r="D386" s="1" t="s">
        <v>546</v>
      </c>
      <c r="E386" s="1"/>
      <c r="F386" s="377">
        <f>F387</f>
        <v>0</v>
      </c>
    </row>
    <row r="387" spans="1:6" s="29" customFormat="1" ht="26.25" hidden="1">
      <c r="A387" s="31" t="s">
        <v>382</v>
      </c>
      <c r="B387" s="361"/>
      <c r="C387" s="66" t="s">
        <v>367</v>
      </c>
      <c r="D387" s="1" t="s">
        <v>546</v>
      </c>
      <c r="E387" s="1" t="s">
        <v>402</v>
      </c>
      <c r="F387" s="377"/>
    </row>
    <row r="388" spans="1:6" s="29" customFormat="1" ht="13.5" hidden="1">
      <c r="A388" s="31" t="s">
        <v>555</v>
      </c>
      <c r="B388" s="311"/>
      <c r="C388" s="66" t="s">
        <v>367</v>
      </c>
      <c r="D388" s="1" t="s">
        <v>550</v>
      </c>
      <c r="E388" s="1"/>
      <c r="F388" s="377">
        <f>F389</f>
        <v>0</v>
      </c>
    </row>
    <row r="389" spans="1:6" s="29" customFormat="1" ht="26.25" hidden="1">
      <c r="A389" s="31" t="s">
        <v>382</v>
      </c>
      <c r="B389" s="311"/>
      <c r="C389" s="66" t="s">
        <v>367</v>
      </c>
      <c r="D389" s="1" t="s">
        <v>550</v>
      </c>
      <c r="E389" s="1" t="s">
        <v>402</v>
      </c>
      <c r="F389" s="377"/>
    </row>
    <row r="390" spans="1:6" s="29" customFormat="1" ht="39" hidden="1">
      <c r="A390" s="31" t="s">
        <v>574</v>
      </c>
      <c r="B390" s="361"/>
      <c r="C390" s="66" t="s">
        <v>367</v>
      </c>
      <c r="D390" s="1" t="s">
        <v>567</v>
      </c>
      <c r="E390" s="1"/>
      <c r="F390" s="377">
        <f>F391</f>
        <v>0</v>
      </c>
    </row>
    <row r="391" spans="1:7" s="29" customFormat="1" ht="26.25" hidden="1">
      <c r="A391" s="31" t="s">
        <v>382</v>
      </c>
      <c r="B391" s="311"/>
      <c r="C391" s="66" t="s">
        <v>367</v>
      </c>
      <c r="D391" s="1" t="s">
        <v>567</v>
      </c>
      <c r="E391" s="1" t="s">
        <v>402</v>
      </c>
      <c r="F391" s="377"/>
      <c r="G391" s="155"/>
    </row>
    <row r="392" spans="1:6" s="29" customFormat="1" ht="38.25">
      <c r="A392" s="30" t="s">
        <v>289</v>
      </c>
      <c r="B392" s="340"/>
      <c r="C392" s="66" t="s">
        <v>408</v>
      </c>
      <c r="D392" s="1" t="s">
        <v>292</v>
      </c>
      <c r="E392" s="1"/>
      <c r="F392" s="377">
        <f>F393+F394</f>
        <v>3125.562</v>
      </c>
    </row>
    <row r="393" spans="1:6" s="62" customFormat="1" ht="13.5" hidden="1">
      <c r="A393" s="31"/>
      <c r="B393" s="340"/>
      <c r="C393" s="66"/>
      <c r="D393" s="1"/>
      <c r="E393" s="1"/>
      <c r="F393" s="377"/>
    </row>
    <row r="394" spans="1:6" s="62" customFormat="1" ht="25.5">
      <c r="A394" s="31" t="s">
        <v>271</v>
      </c>
      <c r="B394" s="361"/>
      <c r="C394" s="66" t="s">
        <v>408</v>
      </c>
      <c r="D394" s="1" t="s">
        <v>292</v>
      </c>
      <c r="E394" s="1" t="s">
        <v>595</v>
      </c>
      <c r="F394" s="377">
        <v>3125.562</v>
      </c>
    </row>
    <row r="395" spans="1:6" s="29" customFormat="1" ht="38.25">
      <c r="A395" s="30" t="s">
        <v>289</v>
      </c>
      <c r="B395" s="311"/>
      <c r="C395" s="66" t="s">
        <v>408</v>
      </c>
      <c r="D395" s="1" t="s">
        <v>291</v>
      </c>
      <c r="E395" s="1"/>
      <c r="F395" s="377">
        <f>F396</f>
        <v>284.142</v>
      </c>
    </row>
    <row r="396" spans="1:6" s="62" customFormat="1" ht="25.5">
      <c r="A396" s="31" t="s">
        <v>290</v>
      </c>
      <c r="B396" s="360"/>
      <c r="C396" s="66" t="s">
        <v>408</v>
      </c>
      <c r="D396" s="1" t="s">
        <v>291</v>
      </c>
      <c r="E396" s="1" t="s">
        <v>595</v>
      </c>
      <c r="F396" s="377">
        <v>284.142</v>
      </c>
    </row>
    <row r="397" spans="1:16" s="68" customFormat="1" ht="89.25">
      <c r="A397" s="25" t="s">
        <v>199</v>
      </c>
      <c r="B397" s="361"/>
      <c r="C397" s="65" t="s">
        <v>408</v>
      </c>
      <c r="D397" s="21" t="s">
        <v>197</v>
      </c>
      <c r="E397" s="21"/>
      <c r="F397" s="371">
        <f>F398</f>
        <v>872.15691</v>
      </c>
      <c r="H397" s="146"/>
      <c r="P397" s="19"/>
    </row>
    <row r="398" spans="1:16" s="68" customFormat="1" ht="38.25">
      <c r="A398" s="25" t="s">
        <v>200</v>
      </c>
      <c r="B398" s="311"/>
      <c r="C398" s="65" t="s">
        <v>408</v>
      </c>
      <c r="D398" s="21" t="s">
        <v>198</v>
      </c>
      <c r="E398" s="21"/>
      <c r="F398" s="371">
        <f>F402+F399</f>
        <v>872.15691</v>
      </c>
      <c r="H398" s="146"/>
      <c r="P398" s="19"/>
    </row>
    <row r="399" spans="1:8" s="29" customFormat="1" ht="21" customHeight="1">
      <c r="A399" s="30" t="s">
        <v>212</v>
      </c>
      <c r="B399" s="360"/>
      <c r="C399" s="66" t="s">
        <v>408</v>
      </c>
      <c r="D399" s="1" t="s">
        <v>263</v>
      </c>
      <c r="E399" s="1"/>
      <c r="F399" s="377">
        <f>F401</f>
        <v>857.99958</v>
      </c>
      <c r="H399" s="136"/>
    </row>
    <row r="400" spans="1:8" s="62" customFormat="1" ht="12" customHeight="1" hidden="1">
      <c r="A400" s="31"/>
      <c r="B400" s="347"/>
      <c r="C400" s="66"/>
      <c r="D400" s="1"/>
      <c r="E400" s="1"/>
      <c r="F400" s="377"/>
      <c r="H400" s="145"/>
    </row>
    <row r="401" spans="1:8" s="62" customFormat="1" ht="16.5" customHeight="1">
      <c r="A401" s="3" t="s">
        <v>594</v>
      </c>
      <c r="B401" s="347"/>
      <c r="C401" s="66" t="s">
        <v>408</v>
      </c>
      <c r="D401" s="1" t="s">
        <v>263</v>
      </c>
      <c r="E401" s="1" t="s">
        <v>595</v>
      </c>
      <c r="F401" s="377">
        <v>857.99958</v>
      </c>
      <c r="H401" s="145"/>
    </row>
    <row r="402" spans="1:8" s="29" customFormat="1" ht="15" customHeight="1">
      <c r="A402" s="30" t="s">
        <v>212</v>
      </c>
      <c r="B402" s="343"/>
      <c r="C402" s="66" t="s">
        <v>408</v>
      </c>
      <c r="D402" s="1" t="s">
        <v>258</v>
      </c>
      <c r="E402" s="1"/>
      <c r="F402" s="377">
        <f>F404</f>
        <v>14.157330000000002</v>
      </c>
      <c r="H402" s="136"/>
    </row>
    <row r="403" spans="1:8" s="62" customFormat="1" ht="12" customHeight="1" hidden="1">
      <c r="A403" s="31"/>
      <c r="B403" s="340"/>
      <c r="C403" s="66"/>
      <c r="D403" s="1"/>
      <c r="E403" s="1"/>
      <c r="F403" s="377"/>
      <c r="H403" s="145"/>
    </row>
    <row r="404" spans="1:8" s="62" customFormat="1" ht="16.5" customHeight="1">
      <c r="A404" s="3" t="s">
        <v>594</v>
      </c>
      <c r="B404" s="340"/>
      <c r="C404" s="66" t="s">
        <v>408</v>
      </c>
      <c r="D404" s="1" t="s">
        <v>258</v>
      </c>
      <c r="E404" s="1" t="s">
        <v>595</v>
      </c>
      <c r="F404" s="377">
        <f>100-85.84267</f>
        <v>14.157330000000002</v>
      </c>
      <c r="H404" s="145"/>
    </row>
    <row r="405" spans="1:7" s="29" customFormat="1" ht="13.5" hidden="1">
      <c r="A405" s="88" t="s">
        <v>434</v>
      </c>
      <c r="B405" s="311"/>
      <c r="C405" s="65" t="s">
        <v>431</v>
      </c>
      <c r="D405" s="117"/>
      <c r="E405" s="1"/>
      <c r="F405" s="372">
        <f>F406</f>
        <v>0</v>
      </c>
      <c r="G405" s="155"/>
    </row>
    <row r="406" spans="1:7" s="29" customFormat="1" ht="13.5" hidden="1">
      <c r="A406" s="88" t="s">
        <v>411</v>
      </c>
      <c r="B406" s="362"/>
      <c r="C406" s="65" t="s">
        <v>410</v>
      </c>
      <c r="D406" s="117"/>
      <c r="E406" s="1"/>
      <c r="F406" s="372">
        <f>F407</f>
        <v>0</v>
      </c>
      <c r="G406" s="155"/>
    </row>
    <row r="407" spans="1:6" ht="13.5" hidden="1">
      <c r="A407" s="23" t="s">
        <v>448</v>
      </c>
      <c r="B407" s="311"/>
      <c r="C407" s="65" t="s">
        <v>410</v>
      </c>
      <c r="D407" s="51" t="s">
        <v>94</v>
      </c>
      <c r="E407" s="54"/>
      <c r="F407" s="380">
        <f>F408</f>
        <v>0</v>
      </c>
    </row>
    <row r="408" spans="1:6" ht="13.5" hidden="1">
      <c r="A408" s="25" t="s">
        <v>415</v>
      </c>
      <c r="B408" s="311"/>
      <c r="C408" s="65" t="s">
        <v>410</v>
      </c>
      <c r="D408" s="51" t="s">
        <v>93</v>
      </c>
      <c r="E408" s="54"/>
      <c r="F408" s="380">
        <f>F409</f>
        <v>0</v>
      </c>
    </row>
    <row r="409" spans="1:6" ht="13.5" hidden="1">
      <c r="A409" s="25" t="s">
        <v>415</v>
      </c>
      <c r="C409" s="65" t="s">
        <v>410</v>
      </c>
      <c r="D409" s="51" t="s">
        <v>92</v>
      </c>
      <c r="E409" s="54"/>
      <c r="F409" s="380">
        <f>F411</f>
        <v>0</v>
      </c>
    </row>
    <row r="410" spans="1:6" ht="32.25" customHeight="1" hidden="1">
      <c r="A410" s="31" t="s">
        <v>600</v>
      </c>
      <c r="C410" s="66" t="s">
        <v>410</v>
      </c>
      <c r="D410" s="43" t="s">
        <v>488</v>
      </c>
      <c r="E410" s="36">
        <v>810</v>
      </c>
      <c r="F410" s="378"/>
    </row>
    <row r="411" spans="1:6" ht="39" hidden="1">
      <c r="A411" s="52" t="s">
        <v>623</v>
      </c>
      <c r="B411" s="362"/>
      <c r="C411" s="66" t="s">
        <v>410</v>
      </c>
      <c r="D411" s="43" t="s">
        <v>113</v>
      </c>
      <c r="E411" s="54"/>
      <c r="F411" s="378">
        <f>F412</f>
        <v>0</v>
      </c>
    </row>
    <row r="412" spans="1:6" ht="30.75" customHeight="1" hidden="1">
      <c r="A412" s="31" t="s">
        <v>583</v>
      </c>
      <c r="C412" s="66" t="s">
        <v>410</v>
      </c>
      <c r="D412" s="43" t="s">
        <v>113</v>
      </c>
      <c r="E412" s="36">
        <v>240</v>
      </c>
      <c r="F412" s="378">
        <v>0</v>
      </c>
    </row>
    <row r="413" spans="1:6" ht="12.75">
      <c r="A413" s="457" t="s">
        <v>364</v>
      </c>
      <c r="B413" s="458"/>
      <c r="C413" s="458"/>
      <c r="D413" s="458"/>
      <c r="E413" s="459"/>
      <c r="F413" s="374">
        <f>F12+F92+F101+F120+F164+F310+F350</f>
        <v>253017.08576000002</v>
      </c>
    </row>
    <row r="414" ht="12.75">
      <c r="F414" s="384"/>
    </row>
    <row r="415" spans="5:6" ht="12.75">
      <c r="E415" s="169"/>
      <c r="F415" s="385"/>
    </row>
    <row r="416" spans="5:6" ht="12.75">
      <c r="E416" s="169"/>
      <c r="F416" s="385"/>
    </row>
    <row r="417" spans="5:6" ht="12.75">
      <c r="E417" s="169"/>
      <c r="F417" s="384"/>
    </row>
    <row r="418" spans="5:9" ht="12.75">
      <c r="E418" s="169"/>
      <c r="F418" s="386"/>
      <c r="I418" s="130"/>
    </row>
    <row r="419" spans="5:6" ht="12.75">
      <c r="E419" s="169"/>
      <c r="F419" s="386"/>
    </row>
    <row r="420" spans="5:6" ht="12.75">
      <c r="E420" s="169"/>
      <c r="F420" s="386"/>
    </row>
    <row r="421" spans="5:6" ht="12.75">
      <c r="E421" s="169"/>
      <c r="F421" s="386"/>
    </row>
    <row r="422" spans="5:6" ht="12.75">
      <c r="E422" s="169"/>
      <c r="F422" s="386"/>
    </row>
    <row r="423" spans="5:6" ht="12.75">
      <c r="E423" s="169"/>
      <c r="F423" s="386"/>
    </row>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sheetData>
  <sheetProtection/>
  <autoFilter ref="A10:F413"/>
  <mergeCells count="2">
    <mergeCell ref="A413:E413"/>
    <mergeCell ref="A7:G7"/>
  </mergeCells>
  <printOptions/>
  <pageMargins left="0.5118110236220472" right="0" top="0" bottom="0" header="0" footer="0"/>
  <pageSetup fitToHeight="0"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Рыжова</cp:lastModifiedBy>
  <cp:lastPrinted>2017-01-11T13:15:13Z</cp:lastPrinted>
  <dcterms:created xsi:type="dcterms:W3CDTF">2013-10-22T11:59:53Z</dcterms:created>
  <dcterms:modified xsi:type="dcterms:W3CDTF">2017-01-13T10:52:36Z</dcterms:modified>
  <cp:category/>
  <cp:version/>
  <cp:contentType/>
  <cp:contentStatus/>
</cp:coreProperties>
</file>