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15" windowWidth="10020" windowHeight="8085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</definedNames>
  <calcPr fullCalcOnLoad="1" refMode="R1C1"/>
</workbook>
</file>

<file path=xl/sharedStrings.xml><?xml version="1.0" encoding="utf-8"?>
<sst xmlns="http://schemas.openxmlformats.org/spreadsheetml/2006/main" count="592" uniqueCount="235">
  <si>
    <t/>
  </si>
  <si>
    <t>0309</t>
  </si>
  <si>
    <t>0409</t>
  </si>
  <si>
    <t>0410</t>
  </si>
  <si>
    <t>0501</t>
  </si>
  <si>
    <t>0502</t>
  </si>
  <si>
    <t>Мероприятия в области коммунального хозяйства</t>
  </si>
  <si>
    <t>0801</t>
  </si>
  <si>
    <t>1001</t>
  </si>
  <si>
    <t>Массовый спорт</t>
  </si>
  <si>
    <t>1102</t>
  </si>
  <si>
    <t>Наименование</t>
  </si>
  <si>
    <t>Раздел, подраздел</t>
  </si>
  <si>
    <t>Целевая статья</t>
  </si>
  <si>
    <t>Вид расхода</t>
  </si>
  <si>
    <t>0310</t>
  </si>
  <si>
    <t>0503</t>
  </si>
  <si>
    <t>0707</t>
  </si>
  <si>
    <t>0104</t>
  </si>
  <si>
    <t>Глава местной администрации (исполнительно-распорядительного органа муниципального образования)</t>
  </si>
  <si>
    <t>Расходы на выплаты муниципальным служащим органов местного самоуправления</t>
  </si>
  <si>
    <t>Депутаты представительного органа муниципального образования</t>
  </si>
  <si>
    <t>0103</t>
  </si>
  <si>
    <t>Межбюджетные трансферты</t>
  </si>
  <si>
    <t>540</t>
  </si>
  <si>
    <t>62.9.1305</t>
  </si>
  <si>
    <t>0111</t>
  </si>
  <si>
    <t>Резервные фонды местных администраций</t>
  </si>
  <si>
    <t xml:space="preserve"> 870</t>
  </si>
  <si>
    <t>0113</t>
  </si>
  <si>
    <t>Уплата прочих налогов, сборов и иных платежей</t>
  </si>
  <si>
    <t>852</t>
  </si>
  <si>
    <t>Осуществление первичного воинского учета на территориях, где отсутствуют военные комиссариаты</t>
  </si>
  <si>
    <t>0203</t>
  </si>
  <si>
    <t>0412</t>
  </si>
  <si>
    <t>Проведение выборов в представительные органы муниципального образования</t>
  </si>
  <si>
    <t>0107</t>
  </si>
  <si>
    <t>62.9.1543</t>
  </si>
  <si>
    <t>ИТОГО</t>
  </si>
  <si>
    <t>Прочие непрограммные расходы</t>
  </si>
  <si>
    <t>244</t>
  </si>
  <si>
    <t>121</t>
  </si>
  <si>
    <t>123</t>
  </si>
  <si>
    <t>Благоустройство</t>
  </si>
  <si>
    <t>Содержание органов местного 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</si>
  <si>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</si>
  <si>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</si>
  <si>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Приложение   6.1.</t>
  </si>
  <si>
    <t>к Решению Совета депутатов</t>
  </si>
  <si>
    <t>321</t>
  </si>
  <si>
    <t>Иные выплаты, за исключением ФОТ государственных (муниципальных) органов, лицам, привлекаемым согласно законодательству для выполнения отдельных полномочий</t>
  </si>
  <si>
    <t>Проведение мероприятий, осуществляемых органами местного самоуправления</t>
  </si>
  <si>
    <t>Диспансеризация муниципальных и немуниципальных служащих</t>
  </si>
  <si>
    <t>Другие вопросы в области национальной экономики</t>
  </si>
  <si>
    <t>Мероприятия по обеспечению первичных мер пожарной безопасности</t>
  </si>
  <si>
    <t>ПРОГРАММНАЯ ЧАСТЬ</t>
  </si>
  <si>
    <t>Иные закупки товаров, работ и услуг для обеспечения государственных (муниципальных) нужд</t>
  </si>
  <si>
    <t>Мероприятия по землеустройству и землепользованию</t>
  </si>
  <si>
    <t xml:space="preserve">Прочая закупка товаров, работ и услуг для обеспечения государственных (муниципальных) нужд </t>
  </si>
  <si>
    <t>Содержание муниципального жилищного фонда, в том числе капитальный ремонт муниципального жилищного фонда</t>
  </si>
  <si>
    <t>Мероприятия в области жилищного хозяйства</t>
  </si>
  <si>
    <t>Проведение мероприятий по организации уличного освещения</t>
  </si>
  <si>
    <t>Проведение культурно-массовых мероприятий к праздничным и памятным датам</t>
  </si>
  <si>
    <t>Мероприятия по обеспечению деятельности подведомственных учреждений физкультуры и спорта</t>
  </si>
  <si>
    <t>НЕПРОГРАММНАЯ ЧАСТЬ</t>
  </si>
  <si>
    <t>Обеспечение деятельности органов управления</t>
  </si>
  <si>
    <t>Муниципальные служащие органов местного самоуправления (ФОТ)</t>
  </si>
  <si>
    <t>Содержание органов местного самоуправления,  том числе оплата труда немуниципальных служащих</t>
  </si>
  <si>
    <t>Прочие расходы</t>
  </si>
  <si>
    <t>Передача полномочий по жилищному контролю</t>
  </si>
  <si>
    <t>Передача полномочий по казначейскому исполнению бюджетов поселений</t>
  </si>
  <si>
    <t>Передача полномочий по некоторым жилищным вопросам</t>
  </si>
  <si>
    <t>Передача полномочий по регулированию тарифов на товары и услуги организаций коммунального комплекса</t>
  </si>
  <si>
    <t>Передача полномочий по некоторым вопросам в области землеустройства и архитектуры</t>
  </si>
  <si>
    <t>Передача полномочий по осуществлению финансового контроля бюджетов поселений</t>
  </si>
  <si>
    <t>Передача полномочий по организации централизованных коммунальных услуг</t>
  </si>
  <si>
    <t>Развитие муниципальной службы</t>
  </si>
  <si>
    <t>Капитальный ремонт и ремонт автомобильных дорог общего пользования местного значения</t>
  </si>
  <si>
    <t>Защита населения и территорий от чрезвычайных ситуаций природного и техногенного характера,гражданская оборона</t>
  </si>
  <si>
    <t>Обеспечение пожарной безопасности</t>
  </si>
  <si>
    <t>Жилищное хозяйство</t>
  </si>
  <si>
    <t>Коммунальное хозяйство</t>
  </si>
  <si>
    <t>Мероприятия по организация и содержанию мест захоронений</t>
  </si>
  <si>
    <t>Прочие мероприятия по благоустройству территории  поселения</t>
  </si>
  <si>
    <t>Дорожное хозяйство (Дорожные фонды)</t>
  </si>
  <si>
    <t>Культура</t>
  </si>
  <si>
    <t>Мероприятия по обеспечению деятельности муниципальных библиотек</t>
  </si>
  <si>
    <t xml:space="preserve">Муниципальная программа социально-экономического развития МО Большеколпанское сельское поселение  </t>
  </si>
  <si>
    <t>0401</t>
  </si>
  <si>
    <t>Общеэкономические вопросы</t>
  </si>
  <si>
    <t>Реализация мероприятий, направленных на снижение напряженности на рынке труда</t>
  </si>
  <si>
    <t>Мероприятия по развитию и поддержке предпринимательства</t>
  </si>
  <si>
    <t>Проведение мероприятий по переселению граждан из аварийного жилого фонда</t>
  </si>
  <si>
    <t>414</t>
  </si>
  <si>
    <r>
      <t xml:space="preserve">Бюджетные инвестиции в объекты капитального строительства государственной (муниципальной) собственности     </t>
    </r>
    <r>
      <rPr>
        <i/>
        <sz val="10"/>
        <color indexed="8"/>
        <rFont val="Times New Roman"/>
        <family val="1"/>
      </rPr>
      <t xml:space="preserve">(бюджет фонда ЖКХ) </t>
    </r>
  </si>
  <si>
    <r>
      <t xml:space="preserve">Бюджетные инвестиции в объекты капитального строительства государственной (муниципальной) собственности    </t>
    </r>
    <r>
      <rPr>
        <i/>
        <sz val="10"/>
        <color indexed="8"/>
        <rFont val="Times New Roman"/>
        <family val="1"/>
      </rPr>
      <t>(областной бюджет, бюджет ГМР, местный бюджет)</t>
    </r>
  </si>
  <si>
    <t>Мероприятия по обеспечению деятельности подведомственных учреждений (МКУ)</t>
  </si>
  <si>
    <t>111</t>
  </si>
  <si>
    <t>Фонд оплаты труда казенных учреждений и взносы по обязательному социальному страхованию</t>
  </si>
  <si>
    <t>Мероприятия по обеспечению деятельности подведомственных учреждений культуры (МКУК)</t>
  </si>
  <si>
    <t>113</t>
  </si>
  <si>
    <t>Иные выплаты 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</si>
  <si>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Прочая закупка товаров, работ и услуг для обеспечения государственных (муниципальных) нужд</t>
  </si>
  <si>
    <t>122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</si>
  <si>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</si>
  <si>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ФОТ</t>
  </si>
  <si>
    <t>Мероприятия в области информационно-коммуникационных технологий и связи</t>
  </si>
  <si>
    <t>Пособия, компенсации и иные социальные выплаты гражданам, кроме публичных нормативных обязательств</t>
  </si>
  <si>
    <t>Доплат к пенсиям муниципальных служащих</t>
  </si>
  <si>
    <t>Мероприятия по энергосбережению и повышению энергетической эффективности муниципальных объектов</t>
  </si>
  <si>
    <t>МО Большеколпанское сельское поселение</t>
  </si>
  <si>
    <t>Проведение мероприятий по гражданской обороне</t>
  </si>
  <si>
    <t>71.2.1509</t>
  </si>
  <si>
    <t>Иные выплаты, за исключением фонда оплаты труда государственных (муниципальных) органов, лицам привлекаемым согласно законодательству для выполнения отдельных полномочий</t>
  </si>
  <si>
    <t>0505</t>
  </si>
  <si>
    <t>Другие вопросы в области ЖКХ</t>
  </si>
  <si>
    <t>Организация временных оплачиваемых рабочих мест для несовершеннолетних граждан</t>
  </si>
  <si>
    <t xml:space="preserve">Уплата прочих налогов, сборов и иных платежей 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</si>
  <si>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</si>
  <si>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71.3.1539</t>
  </si>
  <si>
    <t>Строительство и содержание автомобильных дорог и инженерных сооружений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</si>
  <si>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</si>
  <si>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Подготовка и проведение мероприятий, посвященные Дню Победы в ВОВ 1941-1945гг.</t>
  </si>
  <si>
    <t>62.9.1641</t>
  </si>
  <si>
    <t>Передача полномочий по нкоторым вопросам в области землеустройства и архитектуры в рамках непрограммных расходов ОМСУ</t>
  </si>
  <si>
    <t>71.3.7014</t>
  </si>
  <si>
    <t>Субсидии на капитальный ремонт и ремонт автомобильных дорог общего пользования местного значения</t>
  </si>
  <si>
    <t>Проведение мероприятий по обеспечению безопасности дорожного движения</t>
  </si>
  <si>
    <t>853</t>
  </si>
  <si>
    <t>71.3.7202</t>
  </si>
  <si>
    <t>Поддержка муниципальных образований по развитию общественной инфраструктуры муниципального значения</t>
  </si>
  <si>
    <t>71.3.7088</t>
  </si>
  <si>
    <t>Реализация проектов местных инициатив граждан</t>
  </si>
  <si>
    <t>71.3.1561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</si>
  <si>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</si>
  <si>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71.3.7013</t>
  </si>
  <si>
    <t>Обеспечение выплат стимулирующего характера работникам муниципальных учреждений культуры</t>
  </si>
  <si>
    <t xml:space="preserve">Распределение бюджетных ассигнований 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 бюджета МО Большеколпанское сельское поселение на 2016 год  </t>
  </si>
  <si>
    <t>Подпрограмма «Стимулирование экономичесой активности на территории МО Большеколпанское сельское поселение» на 2016 год</t>
  </si>
  <si>
    <t>Подпрограмма «Обеспечение безопасности на территории МО Большеколпанское сельское поселение» на 2016 год</t>
  </si>
  <si>
    <t>Подпрограмма  «Жилищно - коммунальное хозяйство, содержание автомобильных дорог и благоустройство территории Большеколпанского сельского поселения Гатчинского муниципального района»  на 2016 год</t>
  </si>
  <si>
    <t>Закупка товаров, работ, услуг в сфере информационно-коммуникационных технологий</t>
  </si>
  <si>
    <t>242</t>
  </si>
  <si>
    <t>Проведение мероприятий по борьбе с борщевиком Сосновского</t>
  </si>
  <si>
    <t>Подпрограмма «Развитие культуры, организация праздничных мероприятий на территории Большеколпанского сельского поселения Гатчинского муниципального района»  на 2016 год</t>
  </si>
  <si>
    <t>Подпрограмма  «Развитие физической культуры, спорта и молодежной политики на территории Большеколпанского сельского поселения Гатчинского муниципального района»  на 2016 год</t>
  </si>
  <si>
    <t>Содержание муниципального нежилого фонда</t>
  </si>
  <si>
    <t>Бюджет на 2016 год (тыс.руб.)</t>
  </si>
  <si>
    <t>71201.15120</t>
  </si>
  <si>
    <t>71 0 00 00000</t>
  </si>
  <si>
    <t>71 1 00 00000</t>
  </si>
  <si>
    <t>71 1 01 15330</t>
  </si>
  <si>
    <t>71 1 01 15180</t>
  </si>
  <si>
    <t>71 1 01 15510</t>
  </si>
  <si>
    <t>71 2 00 00000</t>
  </si>
  <si>
    <t>71 3 01 12900</t>
  </si>
  <si>
    <t>71 3 01 00000</t>
  </si>
  <si>
    <t>71 3 01 16400</t>
  </si>
  <si>
    <t>71 3 01.15200</t>
  </si>
  <si>
    <t>71 3 01.15210</t>
  </si>
  <si>
    <t>71 3 01.95020</t>
  </si>
  <si>
    <t>71 3 01.15620</t>
  </si>
  <si>
    <t>71 3 01.15220</t>
  </si>
  <si>
    <t>71 3 01.15410</t>
  </si>
  <si>
    <t>71 3 01.15380</t>
  </si>
  <si>
    <t>71 4 00 00000</t>
  </si>
  <si>
    <t>71 5 00 00000</t>
  </si>
  <si>
    <t xml:space="preserve">61 0 00 00000 </t>
  </si>
  <si>
    <t>61 7 00 00000</t>
  </si>
  <si>
    <t>61 8 00 00000</t>
  </si>
  <si>
    <t>62 0 00 00000</t>
  </si>
  <si>
    <t>62 9 00 00000</t>
  </si>
  <si>
    <t>62 9 00 15500</t>
  </si>
  <si>
    <t>71 3 01 15420</t>
  </si>
  <si>
    <t>71 3 01 15530</t>
  </si>
  <si>
    <t>71 3 01 15540</t>
  </si>
  <si>
    <t>71 3 01 15600</t>
  </si>
  <si>
    <t>71 4 01 15630</t>
  </si>
  <si>
    <t>71 4 01 12500</t>
  </si>
  <si>
    <t>71 4 01 12600</t>
  </si>
  <si>
    <t>71 4 01 70360</t>
  </si>
  <si>
    <t>71 5 01 12800</t>
  </si>
  <si>
    <t>71 5 01 15660</t>
  </si>
  <si>
    <t>61 7 00 11020</t>
  </si>
  <si>
    <t>61 7 00 11040</t>
  </si>
  <si>
    <t>61 8 00 11030</t>
  </si>
  <si>
    <t>61 8 00 11050</t>
  </si>
  <si>
    <t>61 8 00 71340</t>
  </si>
  <si>
    <t>62 9 00 13000</t>
  </si>
  <si>
    <t>62 9 00 13010</t>
  </si>
  <si>
    <t>62 9 00 13020</t>
  </si>
  <si>
    <t>62 9 00 13030</t>
  </si>
  <si>
    <t>62 9 00 13040</t>
  </si>
  <si>
    <t>62 9 00 13060</t>
  </si>
  <si>
    <t>62 9 00 13070</t>
  </si>
  <si>
    <t>62 9 00 15020</t>
  </si>
  <si>
    <t>62 9 00 15050</t>
  </si>
  <si>
    <t>62 9 00 15070</t>
  </si>
  <si>
    <t>62 9 00 15160</t>
  </si>
  <si>
    <t>62 9 00 15280</t>
  </si>
  <si>
    <t>62 9 00 51180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</si>
  <si>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</si>
  <si>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</si>
  <si>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71 3 01.S9602</t>
  </si>
  <si>
    <t>Иные выплаты персоналу казенных учреждений, за исключением фонда оплаты труда</t>
  </si>
  <si>
    <t>129</t>
  </si>
  <si>
    <t>Взносы по обязательному социальному страхованиюна выплаты денежного содержания и иные выплаты работникам государственных (муниципальных) органов</t>
  </si>
  <si>
    <t>79 4 01 00000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</si>
  <si>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</si>
  <si>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870</t>
  </si>
  <si>
    <t>Содействие развитию иных форм местного самоуправления на части территории населенных пунктов</t>
  </si>
  <si>
    <t>62 9 00 17000</t>
  </si>
  <si>
    <t>71 3 01 70140</t>
  </si>
  <si>
    <t>72 5 01 15660</t>
  </si>
  <si>
    <t>72 1 01 15330</t>
  </si>
  <si>
    <t>412</t>
  </si>
  <si>
    <t xml:space="preserve">Бюджетные инвестиции в объекты капитального строительства государственной (муниципальной) собственности   </t>
  </si>
  <si>
    <t>71 3 01.09502</t>
  </si>
  <si>
    <t>71 3 01.09602</t>
  </si>
  <si>
    <t>71 3 01 S0140</t>
  </si>
  <si>
    <t>71 3 01 S0880</t>
  </si>
  <si>
    <t>71 3 01 70880</t>
  </si>
  <si>
    <t>71 3 01 S4390</t>
  </si>
  <si>
    <t>71 3 01 74390</t>
  </si>
  <si>
    <t>62 9 00 16410</t>
  </si>
  <si>
    <t>Софинансирование мероприятий по борьбе с борщевиком Сосновского</t>
  </si>
  <si>
    <t>Софинансирование мероприятий на реализацию областного закона от 12.05.2015г. № 42-ОЗ</t>
  </si>
  <si>
    <t>Субсидии на реализацию областного закона от 12.05.2015г. № 42-ОЗ</t>
  </si>
  <si>
    <t>71 3 01 72020</t>
  </si>
  <si>
    <t>71 5 01 15080</t>
  </si>
  <si>
    <t>Бюджетные инвестиции на приобретение объектов недвижимого имущества в государственную (муниципальную) собственность</t>
  </si>
  <si>
    <t>Бюджетные инвестиции в объекты капитального строительства собственности муниципальных образований</t>
  </si>
  <si>
    <t>71 3 01 74310</t>
  </si>
  <si>
    <t>71 3 01 S4310</t>
  </si>
  <si>
    <t>«26» мая 2016г.  № 31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</si>
</sst>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?"/>
    <numFmt numFmtId="181" formatCode="#,##0.0"/>
    <numFmt numFmtId="182" formatCode="#,##0.00_ ;[Red]\-#,##0.0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8">
    <font>
      <sz val="10"/>
      <name val="Arial"/>
      <family val="0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.5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7">
    <xf numFmtId="0" fontId="0" fillId="0" borderId="0" xfId="0" applyAlignment="1">
      <alignment/>
    </xf>
    <xf numFmtId="49" fontId="53" fillId="33" borderId="10" xfId="0" applyNumberFormat="1" applyFont="1" applyFill="1" applyBorder="1" applyAlignment="1">
      <alignment horizontal="left" vertical="center" wrapText="1"/>
    </xf>
    <xf numFmtId="49" fontId="53" fillId="33" borderId="11" xfId="0" applyNumberFormat="1" applyFont="1" applyFill="1" applyBorder="1" applyAlignment="1">
      <alignment horizontal="center" vertical="center" wrapText="1"/>
    </xf>
    <xf numFmtId="49" fontId="54" fillId="33" borderId="11" xfId="0" applyNumberFormat="1" applyFont="1" applyFill="1" applyBorder="1" applyAlignment="1">
      <alignment horizontal="center" vertical="center" wrapText="1"/>
    </xf>
    <xf numFmtId="49" fontId="54" fillId="33" borderId="12" xfId="0" applyNumberFormat="1" applyFont="1" applyFill="1" applyBorder="1" applyAlignment="1">
      <alignment horizontal="left" vertical="center" wrapText="1"/>
    </xf>
    <xf numFmtId="49" fontId="54" fillId="33" borderId="13" xfId="0" applyNumberFormat="1" applyFont="1" applyFill="1" applyBorder="1" applyAlignment="1">
      <alignment horizontal="center" vertical="center" wrapText="1"/>
    </xf>
    <xf numFmtId="4" fontId="53" fillId="33" borderId="14" xfId="0" applyNumberFormat="1" applyFont="1" applyFill="1" applyBorder="1" applyAlignment="1">
      <alignment horizontal="center" vertical="center" wrapText="1"/>
    </xf>
    <xf numFmtId="4" fontId="54" fillId="33" borderId="14" xfId="0" applyNumberFormat="1" applyFont="1" applyFill="1" applyBorder="1" applyAlignment="1">
      <alignment horizontal="center" vertical="center" wrapText="1"/>
    </xf>
    <xf numFmtId="4" fontId="54" fillId="33" borderId="15" xfId="0" applyNumberFormat="1" applyFont="1" applyFill="1" applyBorder="1" applyAlignment="1">
      <alignment horizontal="center" vertical="center" wrapText="1"/>
    </xf>
    <xf numFmtId="49" fontId="54" fillId="33" borderId="16" xfId="0" applyNumberFormat="1" applyFont="1" applyFill="1" applyBorder="1" applyAlignment="1">
      <alignment horizontal="center" vertical="center" wrapText="1"/>
    </xf>
    <xf numFmtId="4" fontId="54" fillId="33" borderId="17" xfId="0" applyNumberFormat="1" applyFont="1" applyFill="1" applyBorder="1" applyAlignment="1">
      <alignment horizontal="center" vertical="center" wrapText="1"/>
    </xf>
    <xf numFmtId="49" fontId="53" fillId="33" borderId="18" xfId="0" applyNumberFormat="1" applyFont="1" applyFill="1" applyBorder="1" applyAlignment="1">
      <alignment horizontal="center" vertical="center" wrapText="1"/>
    </xf>
    <xf numFmtId="4" fontId="53" fillId="33" borderId="19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4" fontId="7" fillId="33" borderId="0" xfId="0" applyNumberFormat="1" applyFont="1" applyFill="1" applyAlignment="1">
      <alignment vertical="center"/>
    </xf>
    <xf numFmtId="182" fontId="7" fillId="33" borderId="0" xfId="0" applyNumberFormat="1" applyFont="1" applyFill="1" applyAlignment="1">
      <alignment vertical="center"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55" fillId="33" borderId="20" xfId="0" applyFont="1" applyFill="1" applyBorder="1" applyAlignment="1">
      <alignment horizontal="left" vertical="center" wrapText="1"/>
    </xf>
    <xf numFmtId="0" fontId="55" fillId="33" borderId="21" xfId="0" applyFont="1" applyFill="1" applyBorder="1" applyAlignment="1">
      <alignment horizontal="center" vertical="center" wrapText="1"/>
    </xf>
    <xf numFmtId="0" fontId="56" fillId="33" borderId="21" xfId="0" applyFont="1" applyFill="1" applyBorder="1" applyAlignment="1">
      <alignment horizontal="center" vertical="center" wrapText="1"/>
    </xf>
    <xf numFmtId="49" fontId="56" fillId="33" borderId="21" xfId="0" applyNumberFormat="1" applyFont="1" applyFill="1" applyBorder="1" applyAlignment="1">
      <alignment horizontal="center" vertical="center" wrapText="1"/>
    </xf>
    <xf numFmtId="4" fontId="55" fillId="33" borderId="22" xfId="0" applyNumberFormat="1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left" vertical="center" wrapText="1"/>
    </xf>
    <xf numFmtId="0" fontId="56" fillId="33" borderId="13" xfId="0" applyFont="1" applyFill="1" applyBorder="1" applyAlignment="1">
      <alignment horizontal="center" vertical="center" wrapText="1"/>
    </xf>
    <xf numFmtId="49" fontId="56" fillId="33" borderId="13" xfId="0" applyNumberFormat="1" applyFont="1" applyFill="1" applyBorder="1" applyAlignment="1">
      <alignment horizontal="center" vertical="center" wrapText="1"/>
    </xf>
    <xf numFmtId="4" fontId="55" fillId="33" borderId="15" xfId="0" applyNumberFormat="1" applyFont="1" applyFill="1" applyBorder="1" applyAlignment="1">
      <alignment horizontal="center" vertical="center"/>
    </xf>
    <xf numFmtId="49" fontId="53" fillId="33" borderId="23" xfId="0" applyNumberFormat="1" applyFont="1" applyFill="1" applyBorder="1" applyAlignment="1">
      <alignment horizontal="left" vertical="center" wrapText="1"/>
    </xf>
    <xf numFmtId="49" fontId="55" fillId="33" borderId="21" xfId="0" applyNumberFormat="1" applyFont="1" applyFill="1" applyBorder="1" applyAlignment="1">
      <alignment horizontal="center" vertical="center" wrapText="1"/>
    </xf>
    <xf numFmtId="49" fontId="55" fillId="33" borderId="11" xfId="0" applyNumberFormat="1" applyFont="1" applyFill="1" applyBorder="1" applyAlignment="1">
      <alignment horizontal="center" vertical="center" wrapText="1"/>
    </xf>
    <xf numFmtId="4" fontId="55" fillId="33" borderId="14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" fontId="5" fillId="33" borderId="14" xfId="0" applyNumberFormat="1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/>
    </xf>
    <xf numFmtId="4" fontId="1" fillId="33" borderId="24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4" fontId="53" fillId="33" borderId="25" xfId="0" applyNumberFormat="1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left" vertical="center" wrapText="1"/>
    </xf>
    <xf numFmtId="49" fontId="53" fillId="0" borderId="23" xfId="0" applyNumberFormat="1" applyFont="1" applyFill="1" applyBorder="1" applyAlignment="1">
      <alignment horizontal="left" vertical="center" wrapText="1"/>
    </xf>
    <xf numFmtId="49" fontId="54" fillId="0" borderId="10" xfId="0" applyNumberFormat="1" applyFont="1" applyFill="1" applyBorder="1" applyAlignment="1">
      <alignment horizontal="left" vertical="center" wrapText="1"/>
    </xf>
    <xf numFmtId="49" fontId="54" fillId="0" borderId="26" xfId="0" applyNumberFormat="1" applyFont="1" applyFill="1" applyBorder="1" applyAlignment="1">
      <alignment horizontal="left" vertical="center" wrapText="1"/>
    </xf>
    <xf numFmtId="49" fontId="55" fillId="0" borderId="20" xfId="0" applyNumberFormat="1" applyFont="1" applyFill="1" applyBorder="1" applyAlignment="1">
      <alignment horizontal="left" vertical="center" wrapText="1"/>
    </xf>
    <xf numFmtId="49" fontId="55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wrapText="1"/>
    </xf>
    <xf numFmtId="49" fontId="53" fillId="34" borderId="10" xfId="0" applyNumberFormat="1" applyFont="1" applyFill="1" applyBorder="1" applyAlignment="1">
      <alignment horizontal="left" vertical="center" wrapText="1"/>
    </xf>
    <xf numFmtId="49" fontId="54" fillId="34" borderId="10" xfId="0" applyNumberFormat="1" applyFont="1" applyFill="1" applyBorder="1" applyAlignment="1">
      <alignment horizontal="left" vertical="center" wrapText="1"/>
    </xf>
    <xf numFmtId="49" fontId="53" fillId="33" borderId="28" xfId="0" applyNumberFormat="1" applyFont="1" applyFill="1" applyBorder="1" applyAlignment="1">
      <alignment horizontal="center" vertical="center" wrapText="1"/>
    </xf>
    <xf numFmtId="0" fontId="56" fillId="33" borderId="28" xfId="0" applyFont="1" applyFill="1" applyBorder="1" applyAlignment="1">
      <alignment horizontal="center" vertical="center" wrapText="1"/>
    </xf>
    <xf numFmtId="49" fontId="57" fillId="33" borderId="11" xfId="0" applyNumberFormat="1" applyFont="1" applyFill="1" applyBorder="1" applyAlignment="1">
      <alignment horizontal="left" vertical="center" wrapText="1"/>
    </xf>
    <xf numFmtId="0" fontId="56" fillId="33" borderId="11" xfId="0" applyFont="1" applyFill="1" applyBorder="1" applyAlignment="1">
      <alignment horizontal="center" vertical="center" wrapText="1"/>
    </xf>
    <xf numFmtId="49" fontId="56" fillId="33" borderId="11" xfId="0" applyNumberFormat="1" applyFont="1" applyFill="1" applyBorder="1" applyAlignment="1">
      <alignment horizontal="center" vertical="center" wrapText="1"/>
    </xf>
    <xf numFmtId="4" fontId="53" fillId="33" borderId="11" xfId="0" applyNumberFormat="1" applyFont="1" applyFill="1" applyBorder="1" applyAlignment="1">
      <alignment horizontal="center" vertical="center" wrapText="1"/>
    </xf>
    <xf numFmtId="4" fontId="54" fillId="33" borderId="11" xfId="0" applyNumberFormat="1" applyFont="1" applyFill="1" applyBorder="1" applyAlignment="1">
      <alignment horizontal="center" vertical="center" wrapText="1"/>
    </xf>
    <xf numFmtId="49" fontId="53" fillId="0" borderId="18" xfId="0" applyNumberFormat="1" applyFont="1" applyFill="1" applyBorder="1" applyAlignment="1">
      <alignment horizontal="center" vertical="center" wrapText="1"/>
    </xf>
    <xf numFmtId="49" fontId="57" fillId="0" borderId="27" xfId="0" applyNumberFormat="1" applyFont="1" applyFill="1" applyBorder="1" applyAlignment="1">
      <alignment horizontal="left" vertical="center" wrapText="1"/>
    </xf>
    <xf numFmtId="49" fontId="53" fillId="0" borderId="11" xfId="0" applyNumberFormat="1" applyFont="1" applyFill="1" applyBorder="1" applyAlignment="1">
      <alignment horizontal="center" vertical="center" wrapText="1"/>
    </xf>
    <xf numFmtId="49" fontId="54" fillId="0" borderId="11" xfId="0" applyNumberFormat="1" applyFont="1" applyFill="1" applyBorder="1" applyAlignment="1">
      <alignment horizontal="center" vertical="center" wrapText="1"/>
    </xf>
    <xf numFmtId="4" fontId="53" fillId="0" borderId="19" xfId="0" applyNumberFormat="1" applyFont="1" applyFill="1" applyBorder="1" applyAlignment="1">
      <alignment horizontal="center" vertical="center" wrapText="1"/>
    </xf>
    <xf numFmtId="4" fontId="53" fillId="0" borderId="14" xfId="0" applyNumberFormat="1" applyFont="1" applyFill="1" applyBorder="1" applyAlignment="1">
      <alignment horizontal="center" vertical="center" wrapText="1"/>
    </xf>
    <xf numFmtId="4" fontId="54" fillId="0" borderId="14" xfId="0" applyNumberFormat="1" applyFont="1" applyFill="1" applyBorder="1" applyAlignment="1">
      <alignment horizontal="center" vertical="center" wrapText="1"/>
    </xf>
    <xf numFmtId="49" fontId="54" fillId="0" borderId="23" xfId="0" applyNumberFormat="1" applyFont="1" applyFill="1" applyBorder="1" applyAlignment="1">
      <alignment horizontal="left" vertical="center" wrapText="1"/>
    </xf>
    <xf numFmtId="49" fontId="54" fillId="0" borderId="18" xfId="0" applyNumberFormat="1" applyFont="1" applyFill="1" applyBorder="1" applyAlignment="1">
      <alignment horizontal="center" vertical="center" wrapText="1"/>
    </xf>
    <xf numFmtId="4" fontId="54" fillId="33" borderId="19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justify" vertical="center" wrapText="1"/>
    </xf>
    <xf numFmtId="4" fontId="55" fillId="0" borderId="11" xfId="0" applyNumberFormat="1" applyFont="1" applyFill="1" applyBorder="1" applyAlignment="1">
      <alignment horizontal="center" vertical="center" wrapText="1"/>
    </xf>
    <xf numFmtId="49" fontId="53" fillId="0" borderId="24" xfId="0" applyNumberFormat="1" applyFont="1" applyFill="1" applyBorder="1" applyAlignment="1">
      <alignment horizontal="center" vertical="center" wrapText="1"/>
    </xf>
    <xf numFmtId="49" fontId="54" fillId="0" borderId="24" xfId="0" applyNumberFormat="1" applyFont="1" applyFill="1" applyBorder="1" applyAlignment="1">
      <alignment horizontal="center" vertical="center" wrapText="1"/>
    </xf>
    <xf numFmtId="49" fontId="55" fillId="0" borderId="11" xfId="0" applyNumberFormat="1" applyFont="1" applyFill="1" applyBorder="1" applyAlignment="1">
      <alignment horizontal="left" vertical="center" wrapText="1"/>
    </xf>
    <xf numFmtId="49" fontId="54" fillId="33" borderId="10" xfId="0" applyNumberFormat="1" applyFont="1" applyFill="1" applyBorder="1" applyAlignment="1">
      <alignment horizontal="left" vertical="center" wrapText="1"/>
    </xf>
    <xf numFmtId="49" fontId="53" fillId="33" borderId="13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justify" vertical="center" wrapText="1"/>
    </xf>
    <xf numFmtId="49" fontId="5" fillId="0" borderId="11" xfId="0" applyNumberFormat="1" applyFont="1" applyBorder="1" applyAlignment="1">
      <alignment horizontal="justify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justify" vertical="center" wrapText="1"/>
    </xf>
    <xf numFmtId="4" fontId="7" fillId="33" borderId="0" xfId="0" applyNumberFormat="1" applyFont="1" applyFill="1" applyAlignment="1">
      <alignment/>
    </xf>
    <xf numFmtId="0" fontId="53" fillId="33" borderId="13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left" vertical="top" wrapText="1"/>
    </xf>
    <xf numFmtId="49" fontId="54" fillId="0" borderId="11" xfId="0" applyNumberFormat="1" applyFont="1" applyFill="1" applyBorder="1" applyAlignment="1">
      <alignment horizontal="left" vertical="center" wrapText="1"/>
    </xf>
    <xf numFmtId="49" fontId="54" fillId="33" borderId="18" xfId="0" applyNumberFormat="1" applyFont="1" applyFill="1" applyBorder="1" applyAlignment="1">
      <alignment horizontal="center" vertical="center" wrapText="1"/>
    </xf>
    <xf numFmtId="4" fontId="55" fillId="33" borderId="19" xfId="0" applyNumberFormat="1" applyFont="1" applyFill="1" applyBorder="1" applyAlignment="1">
      <alignment horizontal="center" vertical="center" wrapText="1"/>
    </xf>
    <xf numFmtId="2" fontId="10" fillId="33" borderId="0" xfId="0" applyNumberFormat="1" applyFont="1" applyFill="1" applyBorder="1" applyAlignment="1">
      <alignment horizontal="center" vertical="center" wrapText="1"/>
    </xf>
    <xf numFmtId="4" fontId="11" fillId="33" borderId="0" xfId="0" applyNumberFormat="1" applyFont="1" applyFill="1" applyBorder="1" applyAlignment="1">
      <alignment vertical="center" wrapText="1"/>
    </xf>
    <xf numFmtId="0" fontId="8" fillId="33" borderId="0" xfId="0" applyFont="1" applyFill="1" applyAlignment="1">
      <alignment horizontal="left" vertical="top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2" fontId="12" fillId="33" borderId="32" xfId="0" applyNumberFormat="1" applyFont="1" applyFill="1" applyBorder="1" applyAlignment="1">
      <alignment horizontal="center" vertical="center" wrapText="1"/>
    </xf>
    <xf numFmtId="2" fontId="12" fillId="33" borderId="24" xfId="0" applyNumberFormat="1" applyFont="1" applyFill="1" applyBorder="1" applyAlignment="1">
      <alignment horizontal="center" vertical="center" wrapText="1"/>
    </xf>
    <xf numFmtId="2" fontId="12" fillId="33" borderId="33" xfId="0" applyNumberFormat="1" applyFont="1" applyFill="1" applyBorder="1" applyAlignment="1">
      <alignment horizontal="center" vertical="center" wrapText="1"/>
    </xf>
    <xf numFmtId="2" fontId="12" fillId="33" borderId="25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right" vertical="center" wrapText="1"/>
    </xf>
    <xf numFmtId="2" fontId="4" fillId="33" borderId="0" xfId="0" applyNumberFormat="1" applyFont="1" applyFill="1" applyBorder="1" applyAlignment="1">
      <alignment horizontal="righ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194"/>
  <sheetViews>
    <sheetView showGridLines="0" tabSelected="1" zoomScale="150" zoomScaleNormal="150" zoomScalePageLayoutView="0" workbookViewId="0" topLeftCell="A1">
      <selection activeCell="B4" sqref="B4:E4"/>
    </sheetView>
  </sheetViews>
  <sheetFormatPr defaultColWidth="9.140625" defaultRowHeight="12.75" customHeight="1"/>
  <cols>
    <col min="1" max="1" width="49.28125" style="16" customWidth="1"/>
    <col min="2" max="2" width="12.28125" style="16" customWidth="1"/>
    <col min="3" max="3" width="7.57421875" style="16" customWidth="1"/>
    <col min="4" max="4" width="9.140625" style="16" customWidth="1"/>
    <col min="5" max="5" width="13.421875" style="36" customWidth="1"/>
    <col min="6" max="6" width="10.8515625" style="14" hidden="1" customWidth="1"/>
    <col min="7" max="7" width="13.28125" style="15" hidden="1" customWidth="1"/>
    <col min="8" max="16384" width="9.140625" style="16" customWidth="1"/>
  </cols>
  <sheetData>
    <row r="1" spans="1:5" ht="12.75" customHeight="1">
      <c r="A1" s="13"/>
      <c r="B1" s="95" t="s">
        <v>47</v>
      </c>
      <c r="C1" s="95"/>
      <c r="D1" s="95"/>
      <c r="E1" s="95"/>
    </row>
    <row r="2" spans="1:5" ht="12.75" customHeight="1">
      <c r="A2" s="17"/>
      <c r="B2" s="96" t="s">
        <v>48</v>
      </c>
      <c r="C2" s="96"/>
      <c r="D2" s="96"/>
      <c r="E2" s="96"/>
    </row>
    <row r="3" spans="1:5" ht="12.75" customHeight="1">
      <c r="A3" s="17"/>
      <c r="B3" s="96" t="s">
        <v>110</v>
      </c>
      <c r="C3" s="96"/>
      <c r="D3" s="96"/>
      <c r="E3" s="96"/>
    </row>
    <row r="4" spans="1:5" ht="12.75" customHeight="1">
      <c r="A4" s="18"/>
      <c r="B4" s="96" t="s">
        <v>234</v>
      </c>
      <c r="C4" s="96"/>
      <c r="D4" s="96"/>
      <c r="E4" s="96"/>
    </row>
    <row r="5" spans="1:7" ht="12" customHeight="1">
      <c r="A5" s="88"/>
      <c r="B5" s="88"/>
      <c r="C5" s="88"/>
      <c r="D5" s="88"/>
      <c r="E5" s="88"/>
      <c r="F5" s="88"/>
      <c r="G5" s="88"/>
    </row>
    <row r="6" spans="1:7" ht="12.75" hidden="1">
      <c r="A6" s="88"/>
      <c r="B6" s="88"/>
      <c r="C6" s="88"/>
      <c r="D6" s="88"/>
      <c r="E6" s="88"/>
      <c r="F6" s="88"/>
      <c r="G6" s="88"/>
    </row>
    <row r="7" spans="1:7" ht="99.75" customHeight="1" thickBot="1">
      <c r="A7" s="86" t="s">
        <v>137</v>
      </c>
      <c r="B7" s="86"/>
      <c r="C7" s="86"/>
      <c r="D7" s="86"/>
      <c r="E7" s="86"/>
      <c r="F7" s="87"/>
      <c r="G7" s="87"/>
    </row>
    <row r="8" spans="1:5" ht="12.75" customHeight="1">
      <c r="A8" s="89" t="s">
        <v>11</v>
      </c>
      <c r="B8" s="91" t="s">
        <v>13</v>
      </c>
      <c r="C8" s="91" t="s">
        <v>14</v>
      </c>
      <c r="D8" s="91" t="s">
        <v>12</v>
      </c>
      <c r="E8" s="93" t="s">
        <v>147</v>
      </c>
    </row>
    <row r="9" spans="1:5" ht="12.75" customHeight="1" thickBot="1">
      <c r="A9" s="90"/>
      <c r="B9" s="92"/>
      <c r="C9" s="92"/>
      <c r="D9" s="92"/>
      <c r="E9" s="94"/>
    </row>
    <row r="10" spans="1:5" ht="12.75" customHeight="1">
      <c r="A10" s="19" t="s">
        <v>55</v>
      </c>
      <c r="B10" s="20"/>
      <c r="C10" s="21"/>
      <c r="D10" s="22"/>
      <c r="E10" s="23"/>
    </row>
    <row r="11" spans="1:5" ht="42.75">
      <c r="A11" s="24" t="s">
        <v>87</v>
      </c>
      <c r="B11" s="81" t="s">
        <v>149</v>
      </c>
      <c r="C11" s="25"/>
      <c r="D11" s="26"/>
      <c r="E11" s="27">
        <f>E12+E24+E31+E103+E122</f>
        <v>107991.53350999998</v>
      </c>
    </row>
    <row r="12" spans="1:5" ht="40.5">
      <c r="A12" s="52" t="s">
        <v>138</v>
      </c>
      <c r="B12" s="2" t="s">
        <v>150</v>
      </c>
      <c r="C12" s="53"/>
      <c r="D12" s="54"/>
      <c r="E12" s="55">
        <f>E13+E16</f>
        <v>2587.6201</v>
      </c>
    </row>
    <row r="13" spans="1:5" ht="15" hidden="1">
      <c r="A13" s="1" t="s">
        <v>89</v>
      </c>
      <c r="B13" s="50"/>
      <c r="C13" s="51"/>
      <c r="D13" s="2" t="s">
        <v>88</v>
      </c>
      <c r="E13" s="55"/>
    </row>
    <row r="14" spans="1:5" ht="25.5" hidden="1">
      <c r="A14" s="1" t="s">
        <v>90</v>
      </c>
      <c r="B14" s="2" t="s">
        <v>151</v>
      </c>
      <c r="C14" s="53"/>
      <c r="D14" s="54"/>
      <c r="E14" s="55"/>
    </row>
    <row r="15" spans="1:5" ht="51" hidden="1">
      <c r="A15" s="4" t="s">
        <v>113</v>
      </c>
      <c r="B15" s="3" t="s">
        <v>151</v>
      </c>
      <c r="C15" s="5" t="s">
        <v>42</v>
      </c>
      <c r="D15" s="5" t="s">
        <v>88</v>
      </c>
      <c r="E15" s="56"/>
    </row>
    <row r="16" spans="1:5" ht="12.75">
      <c r="A16" s="1" t="s">
        <v>53</v>
      </c>
      <c r="B16" s="2"/>
      <c r="C16" s="2"/>
      <c r="D16" s="2" t="s">
        <v>34</v>
      </c>
      <c r="E16" s="6">
        <f>E17+E19+E21</f>
        <v>2587.6201</v>
      </c>
    </row>
    <row r="17" spans="1:5" ht="16.5" customHeight="1">
      <c r="A17" s="1" t="s">
        <v>57</v>
      </c>
      <c r="B17" s="2" t="s">
        <v>152</v>
      </c>
      <c r="C17" s="2"/>
      <c r="D17" s="2"/>
      <c r="E17" s="6">
        <f>E18</f>
        <v>2500</v>
      </c>
    </row>
    <row r="18" spans="1:5" ht="25.5" customHeight="1">
      <c r="A18" s="4" t="s">
        <v>58</v>
      </c>
      <c r="B18" s="3" t="s">
        <v>152</v>
      </c>
      <c r="C18" s="5" t="s">
        <v>40</v>
      </c>
      <c r="D18" s="5" t="s">
        <v>34</v>
      </c>
      <c r="E18" s="8">
        <f>2000+1500-1000</f>
        <v>2500</v>
      </c>
    </row>
    <row r="19" spans="1:5" ht="24.75" customHeight="1">
      <c r="A19" s="1" t="s">
        <v>91</v>
      </c>
      <c r="B19" s="2" t="s">
        <v>153</v>
      </c>
      <c r="C19" s="3"/>
      <c r="D19" s="3"/>
      <c r="E19" s="55">
        <f>E20</f>
        <v>30</v>
      </c>
    </row>
    <row r="20" spans="1:5" ht="25.5" customHeight="1">
      <c r="A20" s="4" t="s">
        <v>58</v>
      </c>
      <c r="B20" s="3" t="s">
        <v>153</v>
      </c>
      <c r="C20" s="5" t="s">
        <v>40</v>
      </c>
      <c r="D20" s="5" t="s">
        <v>34</v>
      </c>
      <c r="E20" s="56">
        <v>30</v>
      </c>
    </row>
    <row r="21" spans="1:5" ht="25.5" customHeight="1">
      <c r="A21" s="1" t="s">
        <v>90</v>
      </c>
      <c r="B21" s="2" t="s">
        <v>151</v>
      </c>
      <c r="C21" s="5"/>
      <c r="D21" s="5"/>
      <c r="E21" s="55">
        <f>SUM(E22:E23)</f>
        <v>57.6201</v>
      </c>
    </row>
    <row r="22" spans="1:5" ht="25.5" customHeight="1">
      <c r="A22" s="64" t="s">
        <v>98</v>
      </c>
      <c r="B22" s="3" t="s">
        <v>151</v>
      </c>
      <c r="C22" s="5" t="s">
        <v>97</v>
      </c>
      <c r="D22" s="5" t="s">
        <v>34</v>
      </c>
      <c r="E22" s="56">
        <f>64.3-19.41-4.43+3.6</f>
        <v>44.06</v>
      </c>
    </row>
    <row r="23" spans="1:5" ht="25.5" customHeight="1">
      <c r="A23" s="64" t="s">
        <v>201</v>
      </c>
      <c r="B23" s="3" t="s">
        <v>214</v>
      </c>
      <c r="C23" s="5" t="s">
        <v>202</v>
      </c>
      <c r="D23" s="5" t="s">
        <v>34</v>
      </c>
      <c r="E23" s="56">
        <f>19.41-2.2499-3.6</f>
        <v>13.5601</v>
      </c>
    </row>
    <row r="24" spans="1:5" ht="42" customHeight="1">
      <c r="A24" s="52" t="s">
        <v>139</v>
      </c>
      <c r="B24" s="2" t="s">
        <v>154</v>
      </c>
      <c r="C24" s="2"/>
      <c r="D24" s="2"/>
      <c r="E24" s="12">
        <f>E26+E29</f>
        <v>56.49</v>
      </c>
    </row>
    <row r="25" spans="1:5" ht="38.25" hidden="1">
      <c r="A25" s="28" t="s">
        <v>78</v>
      </c>
      <c r="B25" s="11"/>
      <c r="C25" s="11" t="s">
        <v>0</v>
      </c>
      <c r="D25" s="11" t="s">
        <v>1</v>
      </c>
      <c r="E25" s="12">
        <f>E26</f>
        <v>0</v>
      </c>
    </row>
    <row r="26" spans="1:5" ht="12.75" hidden="1">
      <c r="A26" s="1" t="s">
        <v>111</v>
      </c>
      <c r="B26" s="2" t="s">
        <v>112</v>
      </c>
      <c r="C26" s="2" t="s">
        <v>0</v>
      </c>
      <c r="D26" s="2"/>
      <c r="E26" s="6">
        <f>E27</f>
        <v>0</v>
      </c>
    </row>
    <row r="27" spans="1:5" ht="25.5" hidden="1">
      <c r="A27" s="74" t="s">
        <v>56</v>
      </c>
      <c r="B27" s="3" t="s">
        <v>112</v>
      </c>
      <c r="C27" s="3" t="s">
        <v>40</v>
      </c>
      <c r="D27" s="3" t="s">
        <v>1</v>
      </c>
      <c r="E27" s="7">
        <v>0</v>
      </c>
    </row>
    <row r="28" spans="1:5" ht="12.75">
      <c r="A28" s="28" t="s">
        <v>79</v>
      </c>
      <c r="B28" s="11"/>
      <c r="C28" s="11" t="s">
        <v>0</v>
      </c>
      <c r="D28" s="11" t="s">
        <v>15</v>
      </c>
      <c r="E28" s="12">
        <f>E30</f>
        <v>56.49</v>
      </c>
    </row>
    <row r="29" spans="1:5" ht="24" customHeight="1">
      <c r="A29" s="1" t="s">
        <v>54</v>
      </c>
      <c r="B29" s="2" t="s">
        <v>148</v>
      </c>
      <c r="C29" s="2" t="s">
        <v>0</v>
      </c>
      <c r="D29" s="2"/>
      <c r="E29" s="6">
        <f>E30</f>
        <v>56.49</v>
      </c>
    </row>
    <row r="30" spans="1:5" ht="25.5">
      <c r="A30" s="69" t="s">
        <v>102</v>
      </c>
      <c r="B30" s="3" t="s">
        <v>148</v>
      </c>
      <c r="C30" s="3" t="s">
        <v>40</v>
      </c>
      <c r="D30" s="3" t="s">
        <v>15</v>
      </c>
      <c r="E30" s="7">
        <v>56.49</v>
      </c>
    </row>
    <row r="31" spans="1:7" ht="53.25" customHeight="1" thickBot="1">
      <c r="A31" s="58" t="s">
        <v>140</v>
      </c>
      <c r="B31" s="71" t="s">
        <v>156</v>
      </c>
      <c r="C31" s="72"/>
      <c r="D31" s="72"/>
      <c r="E31" s="37">
        <f>E32+E56+E61+E84+E39</f>
        <v>79271.85840999999</v>
      </c>
      <c r="F31" s="16"/>
      <c r="G31" s="16"/>
    </row>
    <row r="32" spans="1:7" ht="12.75">
      <c r="A32" s="39" t="s">
        <v>115</v>
      </c>
      <c r="B32" s="57"/>
      <c r="C32" s="57"/>
      <c r="D32" s="57" t="s">
        <v>114</v>
      </c>
      <c r="E32" s="12">
        <f>E33</f>
        <v>9712.929999999998</v>
      </c>
      <c r="F32" s="16"/>
      <c r="G32" s="16"/>
    </row>
    <row r="33" spans="1:7" ht="25.5">
      <c r="A33" s="39" t="s">
        <v>96</v>
      </c>
      <c r="B33" s="57" t="s">
        <v>155</v>
      </c>
      <c r="C33" s="57"/>
      <c r="D33" s="57"/>
      <c r="E33" s="12">
        <f>E34+E37+E38+E36+E35</f>
        <v>9712.929999999998</v>
      </c>
      <c r="F33" s="16"/>
      <c r="G33" s="16"/>
    </row>
    <row r="34" spans="1:7" ht="25.5">
      <c r="A34" s="64" t="s">
        <v>98</v>
      </c>
      <c r="B34" s="65" t="s">
        <v>155</v>
      </c>
      <c r="C34" s="60" t="s">
        <v>97</v>
      </c>
      <c r="D34" s="60" t="s">
        <v>114</v>
      </c>
      <c r="E34" s="66">
        <f>3851.27-893.3</f>
        <v>2957.9700000000003</v>
      </c>
      <c r="F34" s="16"/>
      <c r="G34" s="16"/>
    </row>
    <row r="35" spans="1:7" ht="38.25">
      <c r="A35" s="64" t="s">
        <v>201</v>
      </c>
      <c r="B35" s="65" t="s">
        <v>155</v>
      </c>
      <c r="C35" s="60" t="s">
        <v>202</v>
      </c>
      <c r="D35" s="60" t="s">
        <v>114</v>
      </c>
      <c r="E35" s="66">
        <v>893.3</v>
      </c>
      <c r="F35" s="16"/>
      <c r="G35" s="16"/>
    </row>
    <row r="36" spans="1:7" ht="25.5">
      <c r="A36" s="64" t="s">
        <v>141</v>
      </c>
      <c r="B36" s="65" t="s">
        <v>155</v>
      </c>
      <c r="C36" s="60" t="s">
        <v>142</v>
      </c>
      <c r="D36" s="60" t="s">
        <v>114</v>
      </c>
      <c r="E36" s="66">
        <f>5.4+19.8</f>
        <v>25.200000000000003</v>
      </c>
      <c r="F36" s="16"/>
      <c r="G36" s="16"/>
    </row>
    <row r="37" spans="1:7" ht="25.5">
      <c r="A37" s="69" t="s">
        <v>102</v>
      </c>
      <c r="B37" s="65" t="s">
        <v>155</v>
      </c>
      <c r="C37" s="60" t="s">
        <v>40</v>
      </c>
      <c r="D37" s="60" t="s">
        <v>114</v>
      </c>
      <c r="E37" s="66">
        <f>5152.13+700-19.8</f>
        <v>5832.33</v>
      </c>
      <c r="F37" s="16"/>
      <c r="G37" s="16"/>
    </row>
    <row r="38" spans="1:7" ht="12.75">
      <c r="A38" s="76" t="s">
        <v>117</v>
      </c>
      <c r="B38" s="65" t="s">
        <v>155</v>
      </c>
      <c r="C38" s="60" t="s">
        <v>31</v>
      </c>
      <c r="D38" s="60" t="s">
        <v>114</v>
      </c>
      <c r="E38" s="66">
        <v>4.13</v>
      </c>
      <c r="F38" s="16"/>
      <c r="G38" s="16"/>
    </row>
    <row r="39" spans="1:7" ht="12.75">
      <c r="A39" s="39" t="s">
        <v>80</v>
      </c>
      <c r="B39" s="57"/>
      <c r="C39" s="57"/>
      <c r="D39" s="57" t="s">
        <v>4</v>
      </c>
      <c r="E39" s="12">
        <f>E42+E44+E46+E48+E41+E50+E52+E54</f>
        <v>39664.06841</v>
      </c>
      <c r="F39" s="16"/>
      <c r="G39" s="16"/>
    </row>
    <row r="40" spans="1:7" ht="54" customHeight="1" thickBot="1">
      <c r="A40" s="39" t="s">
        <v>118</v>
      </c>
      <c r="B40" s="71" t="s">
        <v>157</v>
      </c>
      <c r="C40" s="57"/>
      <c r="D40" s="57"/>
      <c r="E40" s="12">
        <f>E41</f>
        <v>980</v>
      </c>
      <c r="F40" s="16"/>
      <c r="G40" s="16"/>
    </row>
    <row r="41" spans="1:7" ht="26.25" thickBot="1">
      <c r="A41" s="69" t="s">
        <v>102</v>
      </c>
      <c r="B41" s="72" t="s">
        <v>157</v>
      </c>
      <c r="C41" s="65" t="s">
        <v>40</v>
      </c>
      <c r="D41" s="60" t="s">
        <v>4</v>
      </c>
      <c r="E41" s="66">
        <v>980</v>
      </c>
      <c r="F41" s="16"/>
      <c r="G41" s="16"/>
    </row>
    <row r="42" spans="1:7" ht="38.25">
      <c r="A42" s="38" t="s">
        <v>59</v>
      </c>
      <c r="B42" s="59" t="s">
        <v>158</v>
      </c>
      <c r="C42" s="59"/>
      <c r="D42" s="59"/>
      <c r="E42" s="6">
        <f>E43</f>
        <v>200</v>
      </c>
      <c r="F42" s="16"/>
      <c r="G42" s="16"/>
    </row>
    <row r="43" spans="1:7" ht="25.5">
      <c r="A43" s="69" t="s">
        <v>102</v>
      </c>
      <c r="B43" s="60" t="s">
        <v>158</v>
      </c>
      <c r="C43" s="60" t="s">
        <v>40</v>
      </c>
      <c r="D43" s="60" t="s">
        <v>4</v>
      </c>
      <c r="E43" s="7">
        <v>200</v>
      </c>
      <c r="F43" s="16"/>
      <c r="G43" s="16"/>
    </row>
    <row r="44" spans="1:7" ht="12.75">
      <c r="A44" s="38" t="s">
        <v>60</v>
      </c>
      <c r="B44" s="59" t="s">
        <v>159</v>
      </c>
      <c r="C44" s="59"/>
      <c r="D44" s="2"/>
      <c r="E44" s="6">
        <f>E45</f>
        <v>200</v>
      </c>
      <c r="F44" s="16"/>
      <c r="G44" s="16"/>
    </row>
    <row r="45" spans="1:7" ht="25.5">
      <c r="A45" s="69" t="s">
        <v>102</v>
      </c>
      <c r="B45" s="60" t="s">
        <v>159</v>
      </c>
      <c r="C45" s="60" t="s">
        <v>40</v>
      </c>
      <c r="D45" s="3" t="s">
        <v>4</v>
      </c>
      <c r="E45" s="7">
        <v>200</v>
      </c>
      <c r="F45" s="16"/>
      <c r="G45" s="16"/>
    </row>
    <row r="46" spans="1:7" ht="25.5" hidden="1">
      <c r="A46" s="39" t="s">
        <v>92</v>
      </c>
      <c r="B46" s="59" t="s">
        <v>160</v>
      </c>
      <c r="C46" s="59"/>
      <c r="D46" s="2"/>
      <c r="E46" s="12">
        <f>E47</f>
        <v>0</v>
      </c>
      <c r="F46" s="16"/>
      <c r="G46" s="16"/>
    </row>
    <row r="47" spans="1:7" ht="38.25" hidden="1">
      <c r="A47" s="40" t="s">
        <v>94</v>
      </c>
      <c r="B47" s="60" t="s">
        <v>160</v>
      </c>
      <c r="C47" s="60" t="s">
        <v>93</v>
      </c>
      <c r="D47" s="3" t="s">
        <v>4</v>
      </c>
      <c r="E47" s="66">
        <v>0</v>
      </c>
      <c r="F47" s="16"/>
      <c r="G47" s="16"/>
    </row>
    <row r="48" spans="1:7" ht="25.5">
      <c r="A48" s="39" t="s">
        <v>92</v>
      </c>
      <c r="B48" s="59" t="s">
        <v>203</v>
      </c>
      <c r="C48" s="59"/>
      <c r="D48" s="2"/>
      <c r="E48" s="12">
        <f>E49</f>
        <v>11574.25994</v>
      </c>
      <c r="F48" s="16"/>
      <c r="G48" s="16"/>
    </row>
    <row r="49" spans="1:7" ht="51">
      <c r="A49" s="40" t="s">
        <v>95</v>
      </c>
      <c r="B49" s="60" t="s">
        <v>203</v>
      </c>
      <c r="C49" s="60" t="s">
        <v>215</v>
      </c>
      <c r="D49" s="3" t="s">
        <v>4</v>
      </c>
      <c r="E49" s="66">
        <f>776.00494+10798.255</f>
        <v>11574.25994</v>
      </c>
      <c r="F49" s="16"/>
      <c r="G49" s="16"/>
    </row>
    <row r="50" spans="1:7" ht="25.5">
      <c r="A50" s="39" t="s">
        <v>92</v>
      </c>
      <c r="B50" s="59" t="s">
        <v>161</v>
      </c>
      <c r="C50" s="59"/>
      <c r="D50" s="2"/>
      <c r="E50" s="12">
        <f>E51</f>
        <v>3585.54989</v>
      </c>
      <c r="F50" s="16"/>
      <c r="G50" s="16"/>
    </row>
    <row r="51" spans="1:7" ht="25.5">
      <c r="A51" s="40" t="s">
        <v>92</v>
      </c>
      <c r="B51" s="60" t="s">
        <v>161</v>
      </c>
      <c r="C51" s="60" t="s">
        <v>215</v>
      </c>
      <c r="D51" s="3" t="s">
        <v>4</v>
      </c>
      <c r="E51" s="66">
        <v>3585.54989</v>
      </c>
      <c r="F51" s="16"/>
      <c r="G51" s="16"/>
    </row>
    <row r="52" spans="1:7" ht="25.5">
      <c r="A52" s="39" t="s">
        <v>92</v>
      </c>
      <c r="B52" s="59" t="s">
        <v>217</v>
      </c>
      <c r="C52" s="59"/>
      <c r="D52" s="2"/>
      <c r="E52" s="12">
        <f>E53</f>
        <v>15408.08529</v>
      </c>
      <c r="F52" s="16"/>
      <c r="G52" s="16"/>
    </row>
    <row r="53" spans="1:7" ht="38.25">
      <c r="A53" s="40" t="s">
        <v>216</v>
      </c>
      <c r="B53" s="60" t="s">
        <v>217</v>
      </c>
      <c r="C53" s="60" t="s">
        <v>215</v>
      </c>
      <c r="D53" s="3" t="s">
        <v>4</v>
      </c>
      <c r="E53" s="66">
        <v>15408.08529</v>
      </c>
      <c r="F53" s="16"/>
      <c r="G53" s="16"/>
    </row>
    <row r="54" spans="1:7" ht="25.5">
      <c r="A54" s="39" t="s">
        <v>92</v>
      </c>
      <c r="B54" s="59" t="s">
        <v>218</v>
      </c>
      <c r="C54" s="59"/>
      <c r="D54" s="2"/>
      <c r="E54" s="12">
        <f>E55</f>
        <v>7716.17329</v>
      </c>
      <c r="F54" s="16"/>
      <c r="G54" s="16"/>
    </row>
    <row r="55" spans="1:7" ht="38.25">
      <c r="A55" s="40" t="s">
        <v>216</v>
      </c>
      <c r="B55" s="60" t="s">
        <v>218</v>
      </c>
      <c r="C55" s="60" t="s">
        <v>215</v>
      </c>
      <c r="D55" s="3" t="s">
        <v>4</v>
      </c>
      <c r="E55" s="66">
        <f>7716.17329</f>
        <v>7716.17329</v>
      </c>
      <c r="F55" s="16"/>
      <c r="G55" s="16"/>
    </row>
    <row r="56" spans="1:7" ht="12.75">
      <c r="A56" s="39" t="s">
        <v>81</v>
      </c>
      <c r="B56" s="57"/>
      <c r="C56" s="57"/>
      <c r="D56" s="57" t="s">
        <v>5</v>
      </c>
      <c r="E56" s="61">
        <f>E58+E59</f>
        <v>66</v>
      </c>
      <c r="F56" s="16"/>
      <c r="G56" s="16"/>
    </row>
    <row r="57" spans="1:7" ht="12.75" hidden="1">
      <c r="A57" s="38" t="s">
        <v>6</v>
      </c>
      <c r="B57" s="59" t="s">
        <v>162</v>
      </c>
      <c r="C57" s="59"/>
      <c r="D57" s="59"/>
      <c r="E57" s="62">
        <f>E58</f>
        <v>0</v>
      </c>
      <c r="F57" s="16"/>
      <c r="G57" s="16"/>
    </row>
    <row r="58" spans="1:7" ht="25.5" hidden="1">
      <c r="A58" s="69" t="s">
        <v>102</v>
      </c>
      <c r="B58" s="60" t="s">
        <v>162</v>
      </c>
      <c r="C58" s="60" t="s">
        <v>40</v>
      </c>
      <c r="D58" s="60" t="s">
        <v>5</v>
      </c>
      <c r="E58" s="63">
        <v>0</v>
      </c>
      <c r="F58" s="16"/>
      <c r="G58" s="16"/>
    </row>
    <row r="59" spans="1:7" ht="25.5">
      <c r="A59" s="38" t="s">
        <v>82</v>
      </c>
      <c r="B59" s="2" t="s">
        <v>163</v>
      </c>
      <c r="C59" s="2"/>
      <c r="D59" s="2"/>
      <c r="E59" s="6">
        <f>E60</f>
        <v>66</v>
      </c>
      <c r="F59" s="16"/>
      <c r="G59" s="16"/>
    </row>
    <row r="60" spans="1:7" ht="25.5">
      <c r="A60" s="40" t="s">
        <v>58</v>
      </c>
      <c r="B60" s="3" t="s">
        <v>163</v>
      </c>
      <c r="C60" s="3" t="s">
        <v>40</v>
      </c>
      <c r="D60" s="60" t="s">
        <v>5</v>
      </c>
      <c r="E60" s="7">
        <v>66</v>
      </c>
      <c r="F60" s="16"/>
      <c r="G60" s="16"/>
    </row>
    <row r="61" spans="1:7" ht="12.75" customHeight="1">
      <c r="A61" s="38" t="s">
        <v>43</v>
      </c>
      <c r="B61" s="2"/>
      <c r="C61" s="2"/>
      <c r="D61" s="2" t="s">
        <v>16</v>
      </c>
      <c r="E61" s="6">
        <f>E62+E64+E66+E68+E70+E72+E76+E78+E80+E82</f>
        <v>12627.88</v>
      </c>
      <c r="F61" s="16"/>
      <c r="G61" s="16"/>
    </row>
    <row r="62" spans="1:7" ht="25.5">
      <c r="A62" s="38" t="s">
        <v>61</v>
      </c>
      <c r="B62" s="2" t="s">
        <v>164</v>
      </c>
      <c r="C62" s="3"/>
      <c r="D62" s="2"/>
      <c r="E62" s="6">
        <f>E63</f>
        <v>1952.49</v>
      </c>
      <c r="F62" s="16"/>
      <c r="G62" s="16"/>
    </row>
    <row r="63" spans="1:7" ht="25.5">
      <c r="A63" s="40" t="s">
        <v>58</v>
      </c>
      <c r="B63" s="3" t="s">
        <v>164</v>
      </c>
      <c r="C63" s="3" t="s">
        <v>40</v>
      </c>
      <c r="D63" s="3" t="s">
        <v>16</v>
      </c>
      <c r="E63" s="7">
        <v>1952.49</v>
      </c>
      <c r="F63" s="16"/>
      <c r="G63" s="16"/>
    </row>
    <row r="64" spans="1:7" ht="23.25" customHeight="1">
      <c r="A64" s="38" t="s">
        <v>226</v>
      </c>
      <c r="B64" s="2" t="s">
        <v>222</v>
      </c>
      <c r="C64" s="3"/>
      <c r="D64" s="2"/>
      <c r="E64" s="6">
        <f>E65</f>
        <v>908.45</v>
      </c>
      <c r="F64" s="16"/>
      <c r="G64" s="16"/>
    </row>
    <row r="65" spans="1:7" ht="25.5">
      <c r="A65" s="40" t="s">
        <v>58</v>
      </c>
      <c r="B65" s="3" t="s">
        <v>222</v>
      </c>
      <c r="C65" s="3" t="s">
        <v>40</v>
      </c>
      <c r="D65" s="3" t="s">
        <v>16</v>
      </c>
      <c r="E65" s="7">
        <f>908.45</f>
        <v>908.45</v>
      </c>
      <c r="F65" s="16"/>
      <c r="G65" s="16"/>
    </row>
    <row r="66" spans="1:7" ht="23.25" customHeight="1">
      <c r="A66" s="38" t="s">
        <v>227</v>
      </c>
      <c r="B66" s="2" t="s">
        <v>223</v>
      </c>
      <c r="C66" s="3"/>
      <c r="D66" s="2"/>
      <c r="E66" s="6">
        <f>E67</f>
        <v>1141.6</v>
      </c>
      <c r="F66" s="16"/>
      <c r="G66" s="16"/>
    </row>
    <row r="67" spans="1:7" ht="25.5">
      <c r="A67" s="40" t="s">
        <v>58</v>
      </c>
      <c r="B67" s="3" t="s">
        <v>223</v>
      </c>
      <c r="C67" s="3" t="s">
        <v>40</v>
      </c>
      <c r="D67" s="3" t="s">
        <v>16</v>
      </c>
      <c r="E67" s="7">
        <v>1141.6</v>
      </c>
      <c r="F67" s="16"/>
      <c r="G67" s="16"/>
    </row>
    <row r="68" spans="1:7" ht="23.25" customHeight="1">
      <c r="A68" s="38" t="s">
        <v>130</v>
      </c>
      <c r="B68" s="2" t="s">
        <v>228</v>
      </c>
      <c r="C68" s="3"/>
      <c r="D68" s="2"/>
      <c r="E68" s="6">
        <f>E69</f>
        <v>200</v>
      </c>
      <c r="F68" s="16"/>
      <c r="G68" s="16"/>
    </row>
    <row r="69" spans="1:7" ht="25.5">
      <c r="A69" s="40" t="s">
        <v>58</v>
      </c>
      <c r="B69" s="3" t="s">
        <v>228</v>
      </c>
      <c r="C69" s="3" t="s">
        <v>40</v>
      </c>
      <c r="D69" s="3" t="s">
        <v>16</v>
      </c>
      <c r="E69" s="7">
        <v>200</v>
      </c>
      <c r="F69" s="16"/>
      <c r="G69" s="16"/>
    </row>
    <row r="70" spans="1:7" ht="28.5" customHeight="1">
      <c r="A70" s="38" t="s">
        <v>83</v>
      </c>
      <c r="B70" s="2" t="s">
        <v>173</v>
      </c>
      <c r="C70" s="3"/>
      <c r="D70" s="2"/>
      <c r="E70" s="6">
        <f>E71</f>
        <v>6225.85</v>
      </c>
      <c r="F70" s="16"/>
      <c r="G70" s="16"/>
    </row>
    <row r="71" spans="1:7" ht="25.5">
      <c r="A71" s="40" t="s">
        <v>58</v>
      </c>
      <c r="B71" s="3" t="s">
        <v>173</v>
      </c>
      <c r="C71" s="3" t="s">
        <v>40</v>
      </c>
      <c r="D71" s="3" t="s">
        <v>16</v>
      </c>
      <c r="E71" s="7">
        <f>4924.3+2450+500-1648.45</f>
        <v>6225.85</v>
      </c>
      <c r="F71" s="16"/>
      <c r="G71" s="16"/>
    </row>
    <row r="72" spans="1:7" ht="25.5">
      <c r="A72" s="40" t="s">
        <v>109</v>
      </c>
      <c r="B72" s="2" t="s">
        <v>174</v>
      </c>
      <c r="C72" s="3"/>
      <c r="D72" s="3"/>
      <c r="E72" s="6">
        <f>E73</f>
        <v>318.07</v>
      </c>
      <c r="F72" s="16"/>
      <c r="G72" s="16"/>
    </row>
    <row r="73" spans="1:7" ht="25.5">
      <c r="A73" s="40" t="s">
        <v>58</v>
      </c>
      <c r="B73" s="3" t="s">
        <v>174</v>
      </c>
      <c r="C73" s="3" t="s">
        <v>40</v>
      </c>
      <c r="D73" s="3" t="s">
        <v>16</v>
      </c>
      <c r="E73" s="7">
        <v>318.07</v>
      </c>
      <c r="F73" s="16"/>
      <c r="G73" s="16"/>
    </row>
    <row r="74" spans="1:7" ht="25.5" hidden="1">
      <c r="A74" s="38" t="s">
        <v>127</v>
      </c>
      <c r="B74" s="2" t="s">
        <v>175</v>
      </c>
      <c r="C74" s="3"/>
      <c r="D74" s="2"/>
      <c r="E74" s="6">
        <f>E75</f>
        <v>0</v>
      </c>
      <c r="F74" s="16"/>
      <c r="G74" s="16"/>
    </row>
    <row r="75" spans="1:7" ht="25.5" hidden="1">
      <c r="A75" s="40" t="s">
        <v>56</v>
      </c>
      <c r="B75" s="3" t="s">
        <v>175</v>
      </c>
      <c r="C75" s="3" t="s">
        <v>40</v>
      </c>
      <c r="D75" s="3" t="s">
        <v>16</v>
      </c>
      <c r="E75" s="7">
        <v>0</v>
      </c>
      <c r="F75" s="16"/>
      <c r="G75" s="16"/>
    </row>
    <row r="76" spans="1:7" ht="21.75" customHeight="1">
      <c r="A76" s="38" t="s">
        <v>132</v>
      </c>
      <c r="B76" s="2" t="s">
        <v>220</v>
      </c>
      <c r="C76" s="3"/>
      <c r="D76" s="2"/>
      <c r="E76" s="6">
        <f>E77</f>
        <v>500</v>
      </c>
      <c r="F76" s="16"/>
      <c r="G76" s="16"/>
    </row>
    <row r="77" spans="1:7" ht="25.5">
      <c r="A77" s="40" t="s">
        <v>58</v>
      </c>
      <c r="B77" s="3" t="s">
        <v>220</v>
      </c>
      <c r="C77" s="3" t="s">
        <v>40</v>
      </c>
      <c r="D77" s="3" t="s">
        <v>16</v>
      </c>
      <c r="E77" s="7">
        <v>500</v>
      </c>
      <c r="F77" s="16"/>
      <c r="G77" s="16"/>
    </row>
    <row r="78" spans="1:7" ht="21.75" customHeight="1">
      <c r="A78" s="38" t="s">
        <v>132</v>
      </c>
      <c r="B78" s="2" t="s">
        <v>221</v>
      </c>
      <c r="C78" s="3"/>
      <c r="D78" s="2"/>
      <c r="E78" s="6">
        <f>E79</f>
        <v>780.22</v>
      </c>
      <c r="F78" s="16"/>
      <c r="G78" s="16"/>
    </row>
    <row r="79" spans="1:7" ht="25.5">
      <c r="A79" s="40" t="s">
        <v>58</v>
      </c>
      <c r="B79" s="3" t="s">
        <v>221</v>
      </c>
      <c r="C79" s="3" t="s">
        <v>40</v>
      </c>
      <c r="D79" s="3" t="s">
        <v>16</v>
      </c>
      <c r="E79" s="7">
        <v>780.22</v>
      </c>
      <c r="F79" s="16"/>
      <c r="G79" s="16"/>
    </row>
    <row r="80" spans="1:7" ht="23.25" customHeight="1">
      <c r="A80" s="38" t="s">
        <v>143</v>
      </c>
      <c r="B80" s="59" t="s">
        <v>232</v>
      </c>
      <c r="C80" s="60"/>
      <c r="D80" s="59"/>
      <c r="E80" s="62">
        <f>E81</f>
        <v>101.2</v>
      </c>
      <c r="F80" s="16"/>
      <c r="G80" s="16"/>
    </row>
    <row r="81" spans="1:7" ht="25.5">
      <c r="A81" s="40" t="s">
        <v>58</v>
      </c>
      <c r="B81" s="60" t="s">
        <v>232</v>
      </c>
      <c r="C81" s="60" t="s">
        <v>40</v>
      </c>
      <c r="D81" s="60" t="s">
        <v>16</v>
      </c>
      <c r="E81" s="63">
        <v>101.2</v>
      </c>
      <c r="F81" s="16"/>
      <c r="G81" s="16"/>
    </row>
    <row r="82" spans="1:7" ht="23.25" customHeight="1">
      <c r="A82" s="38" t="s">
        <v>225</v>
      </c>
      <c r="B82" s="59" t="s">
        <v>233</v>
      </c>
      <c r="C82" s="60"/>
      <c r="D82" s="59"/>
      <c r="E82" s="62">
        <f>E83</f>
        <v>500</v>
      </c>
      <c r="F82" s="16"/>
      <c r="G82" s="16"/>
    </row>
    <row r="83" spans="1:7" ht="25.5">
      <c r="A83" s="40" t="s">
        <v>58</v>
      </c>
      <c r="B83" s="60" t="s">
        <v>233</v>
      </c>
      <c r="C83" s="60" t="s">
        <v>40</v>
      </c>
      <c r="D83" s="60" t="s">
        <v>16</v>
      </c>
      <c r="E83" s="63">
        <v>500</v>
      </c>
      <c r="F83" s="16"/>
      <c r="G83" s="16"/>
    </row>
    <row r="84" spans="1:7" ht="12.75" customHeight="1">
      <c r="A84" s="38" t="s">
        <v>84</v>
      </c>
      <c r="B84" s="2"/>
      <c r="C84" s="2"/>
      <c r="D84" s="2" t="s">
        <v>2</v>
      </c>
      <c r="E84" s="6">
        <f>E90+E93+E97+E101+E99+E91+E95+E87+E85</f>
        <v>17200.98</v>
      </c>
      <c r="F84" s="16"/>
      <c r="G84" s="16"/>
    </row>
    <row r="85" spans="1:7" ht="27" customHeight="1">
      <c r="A85" s="38" t="s">
        <v>77</v>
      </c>
      <c r="B85" s="2" t="s">
        <v>219</v>
      </c>
      <c r="C85" s="2"/>
      <c r="D85" s="2"/>
      <c r="E85" s="6">
        <f>E86</f>
        <v>671.751</v>
      </c>
      <c r="F85" s="16"/>
      <c r="G85" s="16"/>
    </row>
    <row r="86" spans="1:7" ht="27" customHeight="1">
      <c r="A86" s="40" t="s">
        <v>102</v>
      </c>
      <c r="B86" s="3" t="s">
        <v>219</v>
      </c>
      <c r="C86" s="5" t="s">
        <v>40</v>
      </c>
      <c r="D86" s="5" t="s">
        <v>2</v>
      </c>
      <c r="E86" s="7">
        <v>671.751</v>
      </c>
      <c r="F86" s="16"/>
      <c r="G86" s="16"/>
    </row>
    <row r="87" spans="1:7" ht="32.25" customHeight="1">
      <c r="A87" s="38" t="s">
        <v>126</v>
      </c>
      <c r="B87" s="2" t="s">
        <v>212</v>
      </c>
      <c r="C87" s="2"/>
      <c r="D87" s="2"/>
      <c r="E87" s="6">
        <f>E88</f>
        <v>705.3</v>
      </c>
      <c r="F87" s="16"/>
      <c r="G87" s="16"/>
    </row>
    <row r="88" spans="1:7" ht="32.25" customHeight="1">
      <c r="A88" s="40" t="s">
        <v>102</v>
      </c>
      <c r="B88" s="3" t="s">
        <v>212</v>
      </c>
      <c r="C88" s="5" t="s">
        <v>40</v>
      </c>
      <c r="D88" s="5" t="s">
        <v>2</v>
      </c>
      <c r="E88" s="7">
        <v>705.3</v>
      </c>
      <c r="F88" s="16"/>
      <c r="G88" s="16"/>
    </row>
    <row r="89" spans="1:7" ht="25.5">
      <c r="A89" s="38" t="s">
        <v>77</v>
      </c>
      <c r="B89" s="2" t="s">
        <v>176</v>
      </c>
      <c r="C89" s="2"/>
      <c r="D89" s="2"/>
      <c r="E89" s="6">
        <f>E90</f>
        <v>15823.929</v>
      </c>
      <c r="F89" s="16"/>
      <c r="G89" s="16"/>
    </row>
    <row r="90" spans="1:7" ht="25.5">
      <c r="A90" s="69" t="s">
        <v>102</v>
      </c>
      <c r="B90" s="3" t="s">
        <v>176</v>
      </c>
      <c r="C90" s="5" t="s">
        <v>40</v>
      </c>
      <c r="D90" s="5" t="s">
        <v>2</v>
      </c>
      <c r="E90" s="8">
        <f>6160.46+3195.41-671.751+7139.81</f>
        <v>15823.929</v>
      </c>
      <c r="F90" s="16"/>
      <c r="G90" s="16"/>
    </row>
    <row r="91" spans="1:7" ht="51" hidden="1">
      <c r="A91" s="38" t="s">
        <v>134</v>
      </c>
      <c r="B91" s="2" t="s">
        <v>133</v>
      </c>
      <c r="C91" s="2"/>
      <c r="D91" s="2"/>
      <c r="E91" s="6">
        <f>E92</f>
        <v>0</v>
      </c>
      <c r="F91" s="16"/>
      <c r="G91" s="16"/>
    </row>
    <row r="92" spans="1:7" ht="25.5" hidden="1">
      <c r="A92" s="69" t="s">
        <v>102</v>
      </c>
      <c r="B92" s="5" t="s">
        <v>133</v>
      </c>
      <c r="C92" s="5" t="s">
        <v>40</v>
      </c>
      <c r="D92" s="5" t="s">
        <v>2</v>
      </c>
      <c r="E92" s="8">
        <v>0</v>
      </c>
      <c r="F92" s="16"/>
      <c r="G92" s="16"/>
    </row>
    <row r="93" spans="1:7" ht="25.5" hidden="1">
      <c r="A93" s="77" t="s">
        <v>120</v>
      </c>
      <c r="B93" s="75" t="s">
        <v>119</v>
      </c>
      <c r="C93" s="75"/>
      <c r="D93" s="75"/>
      <c r="E93" s="55">
        <f>E94</f>
        <v>0</v>
      </c>
      <c r="F93" s="16"/>
      <c r="G93" s="16"/>
    </row>
    <row r="94" spans="1:7" ht="25.5" hidden="1">
      <c r="A94" s="69" t="s">
        <v>102</v>
      </c>
      <c r="B94" s="5" t="s">
        <v>119</v>
      </c>
      <c r="C94" s="5" t="s">
        <v>40</v>
      </c>
      <c r="D94" s="5" t="s">
        <v>2</v>
      </c>
      <c r="E94" s="56">
        <v>0</v>
      </c>
      <c r="F94" s="16"/>
      <c r="G94" s="16"/>
    </row>
    <row r="95" spans="1:7" ht="51" hidden="1">
      <c r="A95" s="38" t="s">
        <v>134</v>
      </c>
      <c r="B95" s="75" t="s">
        <v>135</v>
      </c>
      <c r="C95" s="75"/>
      <c r="D95" s="75"/>
      <c r="E95" s="55">
        <f>E96</f>
        <v>0</v>
      </c>
      <c r="F95" s="16"/>
      <c r="G95" s="16"/>
    </row>
    <row r="96" spans="1:7" ht="25.5" hidden="1">
      <c r="A96" s="69" t="s">
        <v>102</v>
      </c>
      <c r="B96" s="5" t="s">
        <v>135</v>
      </c>
      <c r="C96" s="5" t="s">
        <v>40</v>
      </c>
      <c r="D96" s="5" t="s">
        <v>2</v>
      </c>
      <c r="E96" s="56">
        <v>0</v>
      </c>
      <c r="F96" s="16"/>
      <c r="G96" s="16"/>
    </row>
    <row r="97" spans="1:7" ht="38.25" hidden="1">
      <c r="A97" s="77" t="s">
        <v>126</v>
      </c>
      <c r="B97" s="75" t="s">
        <v>125</v>
      </c>
      <c r="C97" s="75"/>
      <c r="D97" s="75"/>
      <c r="E97" s="55">
        <f>E98</f>
        <v>0</v>
      </c>
      <c r="F97" s="16"/>
      <c r="G97" s="16"/>
    </row>
    <row r="98" spans="1:7" ht="25.5" hidden="1">
      <c r="A98" s="69" t="s">
        <v>102</v>
      </c>
      <c r="B98" s="5" t="s">
        <v>125</v>
      </c>
      <c r="C98" s="5" t="s">
        <v>40</v>
      </c>
      <c r="D98" s="5" t="s">
        <v>2</v>
      </c>
      <c r="E98" s="56">
        <v>0</v>
      </c>
      <c r="F98" s="16"/>
      <c r="G98" s="16"/>
    </row>
    <row r="99" spans="1:7" ht="21.75" customHeight="1" hidden="1">
      <c r="A99" s="77" t="s">
        <v>132</v>
      </c>
      <c r="B99" s="75" t="s">
        <v>131</v>
      </c>
      <c r="C99" s="75"/>
      <c r="D99" s="75"/>
      <c r="E99" s="55">
        <f>E100</f>
        <v>0</v>
      </c>
      <c r="F99" s="16"/>
      <c r="G99" s="16"/>
    </row>
    <row r="100" spans="1:7" ht="25.5" hidden="1">
      <c r="A100" s="69" t="s">
        <v>102</v>
      </c>
      <c r="B100" s="5" t="s">
        <v>131</v>
      </c>
      <c r="C100" s="5" t="s">
        <v>40</v>
      </c>
      <c r="D100" s="5" t="s">
        <v>2</v>
      </c>
      <c r="E100" s="56">
        <v>0</v>
      </c>
      <c r="F100" s="16"/>
      <c r="G100" s="16"/>
    </row>
    <row r="101" spans="1:7" ht="25.5" hidden="1">
      <c r="A101" s="77" t="s">
        <v>130</v>
      </c>
      <c r="B101" s="75" t="s">
        <v>129</v>
      </c>
      <c r="C101" s="75"/>
      <c r="D101" s="75"/>
      <c r="E101" s="55">
        <f>E102</f>
        <v>0</v>
      </c>
      <c r="F101" s="16"/>
      <c r="G101" s="16"/>
    </row>
    <row r="102" spans="1:7" ht="25.5" hidden="1">
      <c r="A102" s="69" t="s">
        <v>102</v>
      </c>
      <c r="B102" s="5" t="s">
        <v>129</v>
      </c>
      <c r="C102" s="5" t="s">
        <v>40</v>
      </c>
      <c r="D102" s="5" t="s">
        <v>2</v>
      </c>
      <c r="E102" s="56">
        <v>0</v>
      </c>
      <c r="F102" s="16"/>
      <c r="G102" s="16"/>
    </row>
    <row r="103" spans="1:7" ht="57.75" customHeight="1" thickBot="1">
      <c r="A103" s="58" t="s">
        <v>144</v>
      </c>
      <c r="B103" s="2" t="s">
        <v>165</v>
      </c>
      <c r="C103" s="67"/>
      <c r="D103" s="67"/>
      <c r="E103" s="70">
        <f>E104</f>
        <v>15921.259999999998</v>
      </c>
      <c r="F103" s="16"/>
      <c r="G103" s="16"/>
    </row>
    <row r="104" spans="1:7" ht="12.75">
      <c r="A104" s="39" t="s">
        <v>85</v>
      </c>
      <c r="B104" s="11"/>
      <c r="C104" s="11" t="s">
        <v>0</v>
      </c>
      <c r="D104" s="11" t="s">
        <v>7</v>
      </c>
      <c r="E104" s="12">
        <f>E105+E107+E115+E120</f>
        <v>15921.259999999998</v>
      </c>
      <c r="F104" s="16"/>
      <c r="G104" s="16"/>
    </row>
    <row r="105" spans="1:7" ht="25.5">
      <c r="A105" s="38" t="s">
        <v>62</v>
      </c>
      <c r="B105" s="2" t="s">
        <v>177</v>
      </c>
      <c r="C105" s="2"/>
      <c r="D105" s="2"/>
      <c r="E105" s="6">
        <f>E106</f>
        <v>494.3</v>
      </c>
      <c r="F105" s="16"/>
      <c r="G105" s="16"/>
    </row>
    <row r="106" spans="1:7" ht="25.5">
      <c r="A106" s="69" t="s">
        <v>102</v>
      </c>
      <c r="B106" s="3" t="s">
        <v>177</v>
      </c>
      <c r="C106" s="3" t="s">
        <v>40</v>
      </c>
      <c r="D106" s="3" t="s">
        <v>7</v>
      </c>
      <c r="E106" s="7">
        <v>494.3</v>
      </c>
      <c r="F106" s="16"/>
      <c r="G106" s="16"/>
    </row>
    <row r="107" spans="1:10" ht="25.5">
      <c r="A107" s="38" t="s">
        <v>99</v>
      </c>
      <c r="B107" s="2" t="s">
        <v>178</v>
      </c>
      <c r="C107" s="2"/>
      <c r="D107" s="2"/>
      <c r="E107" s="6">
        <f>SUM(E108:E114)</f>
        <v>14425.8</v>
      </c>
      <c r="F107" s="16"/>
      <c r="G107" s="16"/>
      <c r="J107" s="80"/>
    </row>
    <row r="108" spans="1:7" ht="25.5">
      <c r="A108" s="69" t="s">
        <v>98</v>
      </c>
      <c r="B108" s="3" t="s">
        <v>178</v>
      </c>
      <c r="C108" s="68" t="s">
        <v>97</v>
      </c>
      <c r="D108" s="3" t="s">
        <v>7</v>
      </c>
      <c r="E108" s="7">
        <v>2868.57</v>
      </c>
      <c r="F108" s="16"/>
      <c r="G108" s="16"/>
    </row>
    <row r="109" spans="1:7" ht="25.5">
      <c r="A109" s="69" t="s">
        <v>204</v>
      </c>
      <c r="B109" s="3" t="s">
        <v>178</v>
      </c>
      <c r="C109" s="68">
        <v>112</v>
      </c>
      <c r="D109" s="3" t="s">
        <v>7</v>
      </c>
      <c r="E109" s="7">
        <v>0.7</v>
      </c>
      <c r="F109" s="16"/>
      <c r="G109" s="16"/>
    </row>
    <row r="110" spans="1:7" ht="38.25" hidden="1">
      <c r="A110" s="69" t="s">
        <v>101</v>
      </c>
      <c r="B110" s="3" t="s">
        <v>178</v>
      </c>
      <c r="C110" s="68" t="s">
        <v>100</v>
      </c>
      <c r="D110" s="3" t="s">
        <v>7</v>
      </c>
      <c r="E110" s="7">
        <v>0</v>
      </c>
      <c r="F110" s="16"/>
      <c r="G110" s="16"/>
    </row>
    <row r="111" spans="1:7" ht="38.25">
      <c r="A111" s="64" t="s">
        <v>201</v>
      </c>
      <c r="B111" s="3" t="s">
        <v>178</v>
      </c>
      <c r="C111" s="68" t="s">
        <v>202</v>
      </c>
      <c r="D111" s="3" t="s">
        <v>7</v>
      </c>
      <c r="E111" s="7">
        <v>866.31</v>
      </c>
      <c r="F111" s="16"/>
      <c r="G111" s="16"/>
    </row>
    <row r="112" spans="1:7" ht="25.5">
      <c r="A112" s="64" t="s">
        <v>141</v>
      </c>
      <c r="B112" s="3" t="s">
        <v>178</v>
      </c>
      <c r="C112" s="60" t="s">
        <v>142</v>
      </c>
      <c r="D112" s="3" t="s">
        <v>7</v>
      </c>
      <c r="E112" s="7">
        <v>123.56</v>
      </c>
      <c r="F112" s="16"/>
      <c r="G112" s="16"/>
    </row>
    <row r="113" spans="1:7" ht="25.5">
      <c r="A113" s="69" t="s">
        <v>102</v>
      </c>
      <c r="B113" s="3" t="s">
        <v>178</v>
      </c>
      <c r="C113" s="68" t="s">
        <v>40</v>
      </c>
      <c r="D113" s="3" t="s">
        <v>7</v>
      </c>
      <c r="E113" s="7">
        <f>4889.36+164+5500</f>
        <v>10553.36</v>
      </c>
      <c r="F113" s="16"/>
      <c r="G113" s="16"/>
    </row>
    <row r="114" spans="1:7" ht="12.75">
      <c r="A114" s="76" t="s">
        <v>117</v>
      </c>
      <c r="B114" s="3" t="s">
        <v>178</v>
      </c>
      <c r="C114" s="68" t="s">
        <v>31</v>
      </c>
      <c r="D114" s="3" t="s">
        <v>7</v>
      </c>
      <c r="E114" s="7">
        <v>13.3</v>
      </c>
      <c r="F114" s="16"/>
      <c r="G114" s="16"/>
    </row>
    <row r="115" spans="1:7" ht="25.5">
      <c r="A115" s="38" t="s">
        <v>86</v>
      </c>
      <c r="B115" s="2" t="s">
        <v>179</v>
      </c>
      <c r="C115" s="2"/>
      <c r="D115" s="2"/>
      <c r="E115" s="6">
        <f>SUM(E116:E119)</f>
        <v>1001.16</v>
      </c>
      <c r="F115" s="16"/>
      <c r="G115" s="16"/>
    </row>
    <row r="116" spans="1:7" ht="25.5">
      <c r="A116" s="69" t="s">
        <v>98</v>
      </c>
      <c r="B116" s="3" t="s">
        <v>179</v>
      </c>
      <c r="C116" s="68" t="s">
        <v>97</v>
      </c>
      <c r="D116" s="3" t="s">
        <v>7</v>
      </c>
      <c r="E116" s="7">
        <v>612.15</v>
      </c>
      <c r="F116" s="16"/>
      <c r="G116" s="16"/>
    </row>
    <row r="117" spans="1:7" ht="38.25">
      <c r="A117" s="69" t="s">
        <v>201</v>
      </c>
      <c r="B117" s="3" t="s">
        <v>179</v>
      </c>
      <c r="C117" s="68" t="s">
        <v>202</v>
      </c>
      <c r="D117" s="3" t="s">
        <v>7</v>
      </c>
      <c r="E117" s="7">
        <v>184.87</v>
      </c>
      <c r="F117" s="16"/>
      <c r="G117" s="16"/>
    </row>
    <row r="118" spans="1:7" ht="25.5">
      <c r="A118" s="64" t="s">
        <v>141</v>
      </c>
      <c r="B118" s="3" t="s">
        <v>179</v>
      </c>
      <c r="C118" s="68" t="s">
        <v>142</v>
      </c>
      <c r="D118" s="3" t="s">
        <v>7</v>
      </c>
      <c r="E118" s="7">
        <v>53.74</v>
      </c>
      <c r="F118" s="16"/>
      <c r="G118" s="16"/>
    </row>
    <row r="119" spans="1:7" ht="25.5">
      <c r="A119" s="69" t="s">
        <v>102</v>
      </c>
      <c r="B119" s="3" t="s">
        <v>179</v>
      </c>
      <c r="C119" s="68" t="s">
        <v>40</v>
      </c>
      <c r="D119" s="3" t="s">
        <v>7</v>
      </c>
      <c r="E119" s="7">
        <v>150.4</v>
      </c>
      <c r="F119" s="16"/>
      <c r="G119" s="16"/>
    </row>
    <row r="120" spans="1:7" ht="25.5" hidden="1">
      <c r="A120" s="79" t="s">
        <v>136</v>
      </c>
      <c r="B120" s="2" t="s">
        <v>180</v>
      </c>
      <c r="C120" s="68"/>
      <c r="D120" s="3"/>
      <c r="E120" s="6">
        <f>E121</f>
        <v>0</v>
      </c>
      <c r="F120" s="16"/>
      <c r="G120" s="16"/>
    </row>
    <row r="121" spans="1:7" ht="25.5" hidden="1">
      <c r="A121" s="69" t="s">
        <v>98</v>
      </c>
      <c r="B121" s="3" t="s">
        <v>180</v>
      </c>
      <c r="C121" s="68" t="s">
        <v>97</v>
      </c>
      <c r="D121" s="3" t="s">
        <v>7</v>
      </c>
      <c r="E121" s="7">
        <v>0</v>
      </c>
      <c r="F121" s="16"/>
      <c r="G121" s="16"/>
    </row>
    <row r="122" spans="1:7" ht="57" customHeight="1" thickBot="1">
      <c r="A122" s="58" t="s">
        <v>145</v>
      </c>
      <c r="B122" s="2" t="s">
        <v>166</v>
      </c>
      <c r="C122" s="67"/>
      <c r="D122" s="67"/>
      <c r="E122" s="70">
        <f>E123+E131+E129</f>
        <v>10154.305</v>
      </c>
      <c r="F122" s="16"/>
      <c r="G122" s="16"/>
    </row>
    <row r="123" spans="1:7" ht="12.75">
      <c r="A123" s="39" t="s">
        <v>9</v>
      </c>
      <c r="B123" s="57"/>
      <c r="C123" s="57"/>
      <c r="D123" s="57" t="s">
        <v>10</v>
      </c>
      <c r="E123" s="12">
        <f>E124</f>
        <v>3427.77</v>
      </c>
      <c r="F123" s="16"/>
      <c r="G123" s="16"/>
    </row>
    <row r="124" spans="1:7" ht="25.5">
      <c r="A124" s="38" t="s">
        <v>63</v>
      </c>
      <c r="B124" s="59" t="s">
        <v>181</v>
      </c>
      <c r="C124" s="59" t="s">
        <v>0</v>
      </c>
      <c r="D124" s="59"/>
      <c r="E124" s="6">
        <f>SUM(E125:E128)</f>
        <v>3427.77</v>
      </c>
      <c r="F124" s="16"/>
      <c r="G124" s="16"/>
    </row>
    <row r="125" spans="1:7" ht="25.5">
      <c r="A125" s="69" t="s">
        <v>98</v>
      </c>
      <c r="B125" s="60" t="s">
        <v>181</v>
      </c>
      <c r="C125" s="68" t="s">
        <v>97</v>
      </c>
      <c r="D125" s="60" t="s">
        <v>10</v>
      </c>
      <c r="E125" s="7">
        <v>670.63</v>
      </c>
      <c r="F125" s="16"/>
      <c r="G125" s="16"/>
    </row>
    <row r="126" spans="1:7" ht="38.25">
      <c r="A126" s="69" t="s">
        <v>201</v>
      </c>
      <c r="B126" s="60" t="s">
        <v>181</v>
      </c>
      <c r="C126" s="68" t="s">
        <v>202</v>
      </c>
      <c r="D126" s="60" t="s">
        <v>10</v>
      </c>
      <c r="E126" s="7">
        <v>202.53</v>
      </c>
      <c r="F126" s="16"/>
      <c r="G126" s="16"/>
    </row>
    <row r="127" spans="1:7" ht="12.75" hidden="1">
      <c r="A127" s="40" t="s">
        <v>46</v>
      </c>
      <c r="B127" s="60" t="s">
        <v>181</v>
      </c>
      <c r="C127" s="68" t="s">
        <v>209</v>
      </c>
      <c r="D127" s="60" t="s">
        <v>10</v>
      </c>
      <c r="E127" s="7">
        <v>0</v>
      </c>
      <c r="F127" s="16"/>
      <c r="G127" s="16"/>
    </row>
    <row r="128" spans="1:7" ht="25.5">
      <c r="A128" s="69" t="s">
        <v>102</v>
      </c>
      <c r="B128" s="60" t="s">
        <v>181</v>
      </c>
      <c r="C128" s="3" t="s">
        <v>40</v>
      </c>
      <c r="D128" s="60" t="s">
        <v>10</v>
      </c>
      <c r="E128" s="7">
        <f>854.61+1000+700</f>
        <v>2554.61</v>
      </c>
      <c r="F128" s="16"/>
      <c r="G128" s="16"/>
    </row>
    <row r="129" spans="1:7" ht="38.25">
      <c r="A129" s="38" t="s">
        <v>231</v>
      </c>
      <c r="B129" s="59" t="s">
        <v>229</v>
      </c>
      <c r="C129" s="59" t="s">
        <v>0</v>
      </c>
      <c r="D129" s="59"/>
      <c r="E129" s="6">
        <f>E130</f>
        <v>6300</v>
      </c>
      <c r="F129" s="16"/>
      <c r="G129" s="16"/>
    </row>
    <row r="130" spans="1:7" ht="38.25">
      <c r="A130" s="40" t="s">
        <v>230</v>
      </c>
      <c r="B130" s="60" t="s">
        <v>229</v>
      </c>
      <c r="C130" s="68" t="s">
        <v>215</v>
      </c>
      <c r="D130" s="60" t="s">
        <v>10</v>
      </c>
      <c r="E130" s="7">
        <v>6300</v>
      </c>
      <c r="F130" s="16"/>
      <c r="G130" s="16"/>
    </row>
    <row r="131" spans="1:7" ht="25.5">
      <c r="A131" s="38" t="s">
        <v>116</v>
      </c>
      <c r="B131" s="75" t="s">
        <v>182</v>
      </c>
      <c r="C131" s="2"/>
      <c r="D131" s="2" t="s">
        <v>17</v>
      </c>
      <c r="E131" s="6">
        <f>SUM(E132:E133)</f>
        <v>426.53499999999997</v>
      </c>
      <c r="F131" s="16"/>
      <c r="G131" s="16"/>
    </row>
    <row r="132" spans="1:7" ht="44.25" customHeight="1">
      <c r="A132" s="83" t="s">
        <v>50</v>
      </c>
      <c r="B132" s="3" t="s">
        <v>182</v>
      </c>
      <c r="C132" s="3" t="s">
        <v>97</v>
      </c>
      <c r="D132" s="3" t="s">
        <v>17</v>
      </c>
      <c r="E132" s="56">
        <f>213.48+92.37+60.64-110.68+67.542</f>
        <v>323.352</v>
      </c>
      <c r="F132" s="16"/>
      <c r="G132" s="16"/>
    </row>
    <row r="133" spans="1:7" ht="42.75" customHeight="1" thickBot="1">
      <c r="A133" s="69" t="s">
        <v>201</v>
      </c>
      <c r="B133" s="3" t="s">
        <v>213</v>
      </c>
      <c r="C133" s="3" t="s">
        <v>202</v>
      </c>
      <c r="D133" s="84" t="s">
        <v>17</v>
      </c>
      <c r="E133" s="56">
        <f>110.68-7.497</f>
        <v>103.183</v>
      </c>
      <c r="F133" s="16"/>
      <c r="G133" s="16"/>
    </row>
    <row r="134" spans="1:7" ht="14.25">
      <c r="A134" s="42" t="s">
        <v>64</v>
      </c>
      <c r="B134" s="29"/>
      <c r="C134" s="29"/>
      <c r="D134" s="29"/>
      <c r="E134" s="85">
        <f>E135+E155</f>
        <v>20232.030000000002</v>
      </c>
      <c r="F134" s="16"/>
      <c r="G134" s="16"/>
    </row>
    <row r="135" spans="1:7" ht="23.25" customHeight="1">
      <c r="A135" s="43" t="s">
        <v>65</v>
      </c>
      <c r="B135" s="2" t="s">
        <v>167</v>
      </c>
      <c r="C135" s="30"/>
      <c r="D135" s="30"/>
      <c r="E135" s="31">
        <f>E136+E143</f>
        <v>14956.490000000002</v>
      </c>
      <c r="F135" s="16"/>
      <c r="G135" s="16"/>
    </row>
    <row r="136" spans="1:7" ht="25.5">
      <c r="A136" s="38" t="s">
        <v>20</v>
      </c>
      <c r="B136" s="2" t="s">
        <v>168</v>
      </c>
      <c r="C136" s="2" t="s">
        <v>0</v>
      </c>
      <c r="D136" s="2"/>
      <c r="E136" s="6">
        <f>E137+E140</f>
        <v>11162.050000000001</v>
      </c>
      <c r="F136" s="16"/>
      <c r="G136" s="16"/>
    </row>
    <row r="137" spans="1:7" ht="25.5">
      <c r="A137" s="38" t="s">
        <v>66</v>
      </c>
      <c r="B137" s="2" t="s">
        <v>183</v>
      </c>
      <c r="C137" s="2" t="s">
        <v>0</v>
      </c>
      <c r="D137" s="2"/>
      <c r="E137" s="6">
        <f>E138+E139</f>
        <v>9582.03</v>
      </c>
      <c r="F137" s="16"/>
      <c r="G137" s="16"/>
    </row>
    <row r="138" spans="1:7" ht="38.25">
      <c r="A138" s="40" t="s">
        <v>104</v>
      </c>
      <c r="B138" s="3" t="s">
        <v>183</v>
      </c>
      <c r="C138" s="3" t="s">
        <v>41</v>
      </c>
      <c r="D138" s="3" t="s">
        <v>18</v>
      </c>
      <c r="E138" s="7">
        <v>7359.47</v>
      </c>
      <c r="F138" s="16"/>
      <c r="G138" s="16"/>
    </row>
    <row r="139" spans="1:7" ht="38.25">
      <c r="A139" s="40" t="s">
        <v>208</v>
      </c>
      <c r="B139" s="3" t="s">
        <v>183</v>
      </c>
      <c r="C139" s="3" t="s">
        <v>205</v>
      </c>
      <c r="D139" s="3" t="s">
        <v>18</v>
      </c>
      <c r="E139" s="7">
        <v>2222.56</v>
      </c>
      <c r="F139" s="16"/>
      <c r="G139" s="16"/>
    </row>
    <row r="140" spans="1:7" ht="25.5">
      <c r="A140" s="38" t="s">
        <v>19</v>
      </c>
      <c r="B140" s="2" t="s">
        <v>184</v>
      </c>
      <c r="C140" s="2" t="s">
        <v>0</v>
      </c>
      <c r="D140" s="2"/>
      <c r="E140" s="6">
        <f>E141+E142</f>
        <v>1580.02</v>
      </c>
      <c r="F140" s="16"/>
      <c r="G140" s="16"/>
    </row>
    <row r="141" spans="1:7" ht="38.25">
      <c r="A141" s="40" t="s">
        <v>104</v>
      </c>
      <c r="B141" s="3" t="s">
        <v>184</v>
      </c>
      <c r="C141" s="3" t="s">
        <v>41</v>
      </c>
      <c r="D141" s="3" t="s">
        <v>18</v>
      </c>
      <c r="E141" s="7">
        <v>1213.53</v>
      </c>
      <c r="F141" s="16"/>
      <c r="G141" s="16"/>
    </row>
    <row r="142" spans="1:7" ht="38.25">
      <c r="A142" s="40" t="s">
        <v>208</v>
      </c>
      <c r="B142" s="3" t="s">
        <v>184</v>
      </c>
      <c r="C142" s="3" t="s">
        <v>205</v>
      </c>
      <c r="D142" s="3" t="s">
        <v>18</v>
      </c>
      <c r="E142" s="7">
        <v>366.49</v>
      </c>
      <c r="F142" s="16"/>
      <c r="G142" s="16"/>
    </row>
    <row r="143" spans="1:7" ht="12.75">
      <c r="A143" s="38" t="s">
        <v>44</v>
      </c>
      <c r="B143" s="2" t="s">
        <v>169</v>
      </c>
      <c r="C143" s="2"/>
      <c r="D143" s="2"/>
      <c r="E143" s="6">
        <f>E144+E151+E153</f>
        <v>3794.44</v>
      </c>
      <c r="F143" s="16"/>
      <c r="G143" s="16"/>
    </row>
    <row r="144" spans="1:7" ht="25.5">
      <c r="A144" s="38" t="s">
        <v>67</v>
      </c>
      <c r="B144" s="2" t="s">
        <v>185</v>
      </c>
      <c r="C144" s="2" t="s">
        <v>0</v>
      </c>
      <c r="D144" s="2"/>
      <c r="E144" s="6">
        <f>SUM(E145:E150)</f>
        <v>3783.44</v>
      </c>
      <c r="F144" s="16"/>
      <c r="G144" s="16"/>
    </row>
    <row r="145" spans="1:7" ht="38.25">
      <c r="A145" s="40" t="s">
        <v>104</v>
      </c>
      <c r="B145" s="3" t="s">
        <v>185</v>
      </c>
      <c r="C145" s="3" t="s">
        <v>41</v>
      </c>
      <c r="D145" s="3" t="s">
        <v>18</v>
      </c>
      <c r="E145" s="7">
        <f>1430.51</f>
        <v>1430.51</v>
      </c>
      <c r="F145" s="16"/>
      <c r="G145" s="16"/>
    </row>
    <row r="146" spans="1:7" ht="25.5">
      <c r="A146" s="40" t="s">
        <v>105</v>
      </c>
      <c r="B146" s="3" t="s">
        <v>185</v>
      </c>
      <c r="C146" s="3" t="s">
        <v>103</v>
      </c>
      <c r="D146" s="3" t="s">
        <v>18</v>
      </c>
      <c r="E146" s="7">
        <f>10+20</f>
        <v>30</v>
      </c>
      <c r="F146" s="16"/>
      <c r="G146" s="16"/>
    </row>
    <row r="147" spans="1:7" ht="38.25">
      <c r="A147" s="40" t="s">
        <v>206</v>
      </c>
      <c r="B147" s="3" t="s">
        <v>185</v>
      </c>
      <c r="C147" s="3" t="s">
        <v>205</v>
      </c>
      <c r="D147" s="3" t="s">
        <v>18</v>
      </c>
      <c r="E147" s="7">
        <v>432.01</v>
      </c>
      <c r="F147" s="16"/>
      <c r="G147" s="16"/>
    </row>
    <row r="148" spans="1:9" ht="25.5">
      <c r="A148" s="64" t="s">
        <v>141</v>
      </c>
      <c r="B148" s="3" t="s">
        <v>185</v>
      </c>
      <c r="C148" s="3" t="s">
        <v>142</v>
      </c>
      <c r="D148" s="3" t="s">
        <v>18</v>
      </c>
      <c r="E148" s="7">
        <f>291.96-60</f>
        <v>231.95999999999998</v>
      </c>
      <c r="F148" s="16"/>
      <c r="G148" s="16"/>
      <c r="I148" s="80"/>
    </row>
    <row r="149" spans="1:7" ht="25.5">
      <c r="A149" s="69" t="s">
        <v>102</v>
      </c>
      <c r="B149" s="3" t="s">
        <v>185</v>
      </c>
      <c r="C149" s="3" t="s">
        <v>40</v>
      </c>
      <c r="D149" s="3" t="s">
        <v>18</v>
      </c>
      <c r="E149" s="7">
        <f>1576.46-20+60</f>
        <v>1616.46</v>
      </c>
      <c r="F149" s="16"/>
      <c r="G149" s="16"/>
    </row>
    <row r="150" spans="1:7" ht="12.75">
      <c r="A150" s="40" t="s">
        <v>30</v>
      </c>
      <c r="B150" s="3" t="s">
        <v>185</v>
      </c>
      <c r="C150" s="3" t="s">
        <v>31</v>
      </c>
      <c r="D150" s="3" t="s">
        <v>18</v>
      </c>
      <c r="E150" s="7">
        <v>42.5</v>
      </c>
      <c r="F150" s="16"/>
      <c r="G150" s="16"/>
    </row>
    <row r="151" spans="1:7" ht="25.5">
      <c r="A151" s="38" t="s">
        <v>21</v>
      </c>
      <c r="B151" s="2" t="s">
        <v>186</v>
      </c>
      <c r="C151" s="2" t="s">
        <v>0</v>
      </c>
      <c r="D151" s="2"/>
      <c r="E151" s="6">
        <f>E152</f>
        <v>10</v>
      </c>
      <c r="F151" s="16"/>
      <c r="G151" s="16"/>
    </row>
    <row r="152" spans="1:7" ht="38.25">
      <c r="A152" s="40" t="s">
        <v>45</v>
      </c>
      <c r="B152" s="3" t="s">
        <v>186</v>
      </c>
      <c r="C152" s="3" t="s">
        <v>42</v>
      </c>
      <c r="D152" s="3" t="s">
        <v>22</v>
      </c>
      <c r="E152" s="7">
        <v>10</v>
      </c>
      <c r="F152" s="16"/>
      <c r="G152" s="16"/>
    </row>
    <row r="153" spans="1:7" ht="51">
      <c r="A153" s="40" t="s">
        <v>121</v>
      </c>
      <c r="B153" s="2" t="s">
        <v>187</v>
      </c>
      <c r="C153" s="2" t="s">
        <v>40</v>
      </c>
      <c r="D153" s="2" t="s">
        <v>29</v>
      </c>
      <c r="E153" s="6">
        <v>1</v>
      </c>
      <c r="F153" s="16"/>
      <c r="G153" s="16"/>
    </row>
    <row r="154" spans="1:7" ht="25.5">
      <c r="A154" s="40" t="s">
        <v>58</v>
      </c>
      <c r="B154" s="3" t="s">
        <v>187</v>
      </c>
      <c r="C154" s="3" t="s">
        <v>40</v>
      </c>
      <c r="D154" s="3" t="s">
        <v>29</v>
      </c>
      <c r="E154" s="7">
        <v>1</v>
      </c>
      <c r="F154" s="16"/>
      <c r="G154" s="16"/>
    </row>
    <row r="155" spans="1:7" ht="14.25">
      <c r="A155" s="73" t="s">
        <v>68</v>
      </c>
      <c r="B155" s="2" t="s">
        <v>170</v>
      </c>
      <c r="C155" s="30" t="s">
        <v>0</v>
      </c>
      <c r="D155" s="30"/>
      <c r="E155" s="31">
        <f>E156</f>
        <v>5275.540000000001</v>
      </c>
      <c r="F155" s="16"/>
      <c r="G155" s="16"/>
    </row>
    <row r="156" spans="1:7" ht="12.75">
      <c r="A156" s="38" t="s">
        <v>39</v>
      </c>
      <c r="B156" s="2" t="s">
        <v>171</v>
      </c>
      <c r="C156" s="2"/>
      <c r="D156" s="2"/>
      <c r="E156" s="6">
        <f>E157+E166+E168+E171+E177+E179+E188+E192+E175+E181+E185+E183</f>
        <v>5275.540000000001</v>
      </c>
      <c r="F156" s="16"/>
      <c r="G156" s="16"/>
    </row>
    <row r="157" spans="1:7" ht="12.75">
      <c r="A157" s="38" t="s">
        <v>23</v>
      </c>
      <c r="B157" s="2" t="s">
        <v>188</v>
      </c>
      <c r="C157" s="2"/>
      <c r="D157" s="2"/>
      <c r="E157" s="6">
        <f>SUM(E158:E165)</f>
        <v>477.92</v>
      </c>
      <c r="F157" s="16"/>
      <c r="G157" s="16"/>
    </row>
    <row r="158" spans="1:7" ht="12.75">
      <c r="A158" s="44" t="s">
        <v>69</v>
      </c>
      <c r="B158" s="3" t="s">
        <v>189</v>
      </c>
      <c r="C158" s="3" t="s">
        <v>24</v>
      </c>
      <c r="D158" s="3" t="s">
        <v>29</v>
      </c>
      <c r="E158" s="7">
        <v>125.5</v>
      </c>
      <c r="F158" s="16"/>
      <c r="G158" s="16"/>
    </row>
    <row r="159" spans="1:7" ht="25.5">
      <c r="A159" s="45" t="s">
        <v>70</v>
      </c>
      <c r="B159" s="3" t="s">
        <v>190</v>
      </c>
      <c r="C159" s="3" t="s">
        <v>24</v>
      </c>
      <c r="D159" s="3" t="s">
        <v>29</v>
      </c>
      <c r="E159" s="7">
        <v>62</v>
      </c>
      <c r="F159" s="16"/>
      <c r="G159" s="16"/>
    </row>
    <row r="160" spans="1:7" ht="25.5">
      <c r="A160" s="45" t="s">
        <v>71</v>
      </c>
      <c r="B160" s="3" t="s">
        <v>191</v>
      </c>
      <c r="C160" s="3" t="s">
        <v>24</v>
      </c>
      <c r="D160" s="3" t="s">
        <v>29</v>
      </c>
      <c r="E160" s="7">
        <v>33.7</v>
      </c>
      <c r="F160" s="16"/>
      <c r="G160" s="16"/>
    </row>
    <row r="161" spans="1:7" ht="25.5">
      <c r="A161" s="45" t="s">
        <v>72</v>
      </c>
      <c r="B161" s="3" t="s">
        <v>192</v>
      </c>
      <c r="C161" s="3" t="s">
        <v>24</v>
      </c>
      <c r="D161" s="3" t="s">
        <v>29</v>
      </c>
      <c r="E161" s="7">
        <v>36.78</v>
      </c>
      <c r="F161" s="16"/>
      <c r="G161" s="16"/>
    </row>
    <row r="162" spans="1:7" ht="25.5" hidden="1">
      <c r="A162" s="45" t="s">
        <v>73</v>
      </c>
      <c r="B162" s="3" t="s">
        <v>25</v>
      </c>
      <c r="C162" s="3" t="s">
        <v>24</v>
      </c>
      <c r="D162" s="3" t="s">
        <v>29</v>
      </c>
      <c r="E162" s="7"/>
      <c r="F162" s="16"/>
      <c r="G162" s="16"/>
    </row>
    <row r="163" spans="1:7" ht="25.5">
      <c r="A163" s="45" t="s">
        <v>74</v>
      </c>
      <c r="B163" s="3" t="s">
        <v>193</v>
      </c>
      <c r="C163" s="3" t="s">
        <v>24</v>
      </c>
      <c r="D163" s="3" t="s">
        <v>29</v>
      </c>
      <c r="E163" s="7">
        <v>113</v>
      </c>
      <c r="F163" s="16"/>
      <c r="G163" s="16"/>
    </row>
    <row r="164" spans="1:7" ht="25.5">
      <c r="A164" s="45" t="s">
        <v>75</v>
      </c>
      <c r="B164" s="3" t="s">
        <v>194</v>
      </c>
      <c r="C164" s="3" t="s">
        <v>24</v>
      </c>
      <c r="D164" s="3" t="s">
        <v>29</v>
      </c>
      <c r="E164" s="7">
        <v>106.94</v>
      </c>
      <c r="F164" s="16"/>
      <c r="G164" s="16"/>
    </row>
    <row r="165" spans="1:7" ht="38.25" hidden="1">
      <c r="A165" s="45" t="s">
        <v>124</v>
      </c>
      <c r="B165" s="3" t="s">
        <v>25</v>
      </c>
      <c r="C165" s="3" t="s">
        <v>24</v>
      </c>
      <c r="D165" s="3" t="s">
        <v>29</v>
      </c>
      <c r="E165" s="7">
        <v>0</v>
      </c>
      <c r="F165" s="16"/>
      <c r="G165" s="16"/>
    </row>
    <row r="166" spans="1:7" ht="12.75">
      <c r="A166" s="38" t="s">
        <v>27</v>
      </c>
      <c r="B166" s="2" t="s">
        <v>195</v>
      </c>
      <c r="C166" s="2" t="s">
        <v>0</v>
      </c>
      <c r="D166" s="2"/>
      <c r="E166" s="6">
        <f>E167</f>
        <v>100</v>
      </c>
      <c r="F166" s="16"/>
      <c r="G166" s="16"/>
    </row>
    <row r="167" spans="1:7" ht="12.75">
      <c r="A167" s="40" t="s">
        <v>46</v>
      </c>
      <c r="B167" s="3" t="s">
        <v>195</v>
      </c>
      <c r="C167" s="3" t="s">
        <v>28</v>
      </c>
      <c r="D167" s="3" t="s">
        <v>26</v>
      </c>
      <c r="E167" s="7">
        <v>100</v>
      </c>
      <c r="F167" s="16"/>
      <c r="G167" s="16"/>
    </row>
    <row r="168" spans="1:7" ht="25.5">
      <c r="A168" s="38" t="s">
        <v>51</v>
      </c>
      <c r="B168" s="2" t="s">
        <v>196</v>
      </c>
      <c r="C168" s="2" t="s">
        <v>0</v>
      </c>
      <c r="D168" s="2"/>
      <c r="E168" s="6">
        <f>SUM(E169:E170)</f>
        <v>1083.3600000000001</v>
      </c>
      <c r="F168" s="16"/>
      <c r="G168" s="16"/>
    </row>
    <row r="169" spans="1:7" ht="25.5">
      <c r="A169" s="40" t="s">
        <v>58</v>
      </c>
      <c r="B169" s="3" t="s">
        <v>196</v>
      </c>
      <c r="C169" s="3" t="s">
        <v>40</v>
      </c>
      <c r="D169" s="3" t="s">
        <v>29</v>
      </c>
      <c r="E169" s="7">
        <f>1158.68-92.32</f>
        <v>1066.3600000000001</v>
      </c>
      <c r="F169" s="16"/>
      <c r="G169" s="16"/>
    </row>
    <row r="170" spans="1:7" ht="12.75">
      <c r="A170" s="40" t="s">
        <v>30</v>
      </c>
      <c r="B170" s="3" t="s">
        <v>196</v>
      </c>
      <c r="C170" s="3" t="s">
        <v>128</v>
      </c>
      <c r="D170" s="3" t="s">
        <v>29</v>
      </c>
      <c r="E170" s="7">
        <v>17</v>
      </c>
      <c r="F170" s="16"/>
      <c r="G170" s="16"/>
    </row>
    <row r="171" spans="1:10" ht="25.5">
      <c r="A171" s="46" t="s">
        <v>52</v>
      </c>
      <c r="B171" s="32" t="s">
        <v>197</v>
      </c>
      <c r="C171" s="32"/>
      <c r="D171" s="32"/>
      <c r="E171" s="33">
        <f>E172</f>
        <v>65</v>
      </c>
      <c r="F171" s="16"/>
      <c r="G171" s="16"/>
      <c r="J171" s="80"/>
    </row>
    <row r="172" spans="1:7" ht="25.5">
      <c r="A172" s="40" t="s">
        <v>58</v>
      </c>
      <c r="B172" s="78" t="s">
        <v>197</v>
      </c>
      <c r="C172" s="3" t="s">
        <v>40</v>
      </c>
      <c r="D172" s="3" t="s">
        <v>29</v>
      </c>
      <c r="E172" s="7">
        <v>65</v>
      </c>
      <c r="F172" s="16"/>
      <c r="G172" s="16"/>
    </row>
    <row r="173" spans="1:7" ht="25.5" hidden="1">
      <c r="A173" s="48" t="s">
        <v>35</v>
      </c>
      <c r="B173" s="2" t="s">
        <v>37</v>
      </c>
      <c r="C173" s="2" t="s">
        <v>0</v>
      </c>
      <c r="D173" s="2"/>
      <c r="E173" s="6"/>
      <c r="F173" s="16"/>
      <c r="G173" s="16"/>
    </row>
    <row r="174" spans="1:7" ht="25.5" hidden="1">
      <c r="A174" s="49" t="s">
        <v>58</v>
      </c>
      <c r="B174" s="3" t="s">
        <v>37</v>
      </c>
      <c r="C174" s="3" t="s">
        <v>40</v>
      </c>
      <c r="D174" s="3" t="s">
        <v>36</v>
      </c>
      <c r="E174" s="7"/>
      <c r="F174" s="16"/>
      <c r="G174" s="16"/>
    </row>
    <row r="175" spans="1:7" ht="25.5" hidden="1">
      <c r="A175" s="46" t="s">
        <v>122</v>
      </c>
      <c r="B175" s="32" t="s">
        <v>123</v>
      </c>
      <c r="C175" s="32"/>
      <c r="D175" s="32"/>
      <c r="E175" s="33">
        <f>E176</f>
        <v>0</v>
      </c>
      <c r="F175" s="16"/>
      <c r="G175" s="16"/>
    </row>
    <row r="176" spans="1:7" ht="25.5" hidden="1">
      <c r="A176" s="40" t="s">
        <v>58</v>
      </c>
      <c r="B176" s="78" t="s">
        <v>123</v>
      </c>
      <c r="C176" s="3" t="s">
        <v>40</v>
      </c>
      <c r="D176" s="3" t="s">
        <v>29</v>
      </c>
      <c r="E176" s="7">
        <v>0</v>
      </c>
      <c r="F176" s="16"/>
      <c r="G176" s="16"/>
    </row>
    <row r="177" spans="1:7" ht="25.5">
      <c r="A177" s="38" t="s">
        <v>106</v>
      </c>
      <c r="B177" s="32" t="s">
        <v>198</v>
      </c>
      <c r="C177" s="3"/>
      <c r="D177" s="3"/>
      <c r="E177" s="6">
        <f>E178</f>
        <v>681.45</v>
      </c>
      <c r="F177" s="16"/>
      <c r="G177" s="16"/>
    </row>
    <row r="178" spans="1:11" ht="25.5">
      <c r="A178" s="64" t="s">
        <v>141</v>
      </c>
      <c r="B178" s="78" t="s">
        <v>198</v>
      </c>
      <c r="C178" s="3" t="s">
        <v>142</v>
      </c>
      <c r="D178" s="3" t="s">
        <v>3</v>
      </c>
      <c r="E178" s="7">
        <v>681.45</v>
      </c>
      <c r="F178" s="16"/>
      <c r="G178" s="16"/>
      <c r="K178" s="80"/>
    </row>
    <row r="179" spans="1:7" ht="12.75">
      <c r="A179" s="40" t="s">
        <v>108</v>
      </c>
      <c r="B179" s="32" t="s">
        <v>199</v>
      </c>
      <c r="C179" s="3"/>
      <c r="D179" s="3"/>
      <c r="E179" s="6">
        <f>E180</f>
        <v>903.76</v>
      </c>
      <c r="F179" s="16"/>
      <c r="G179" s="16"/>
    </row>
    <row r="180" spans="1:7" ht="25.5">
      <c r="A180" s="40" t="s">
        <v>107</v>
      </c>
      <c r="B180" s="78" t="s">
        <v>199</v>
      </c>
      <c r="C180" s="3" t="s">
        <v>49</v>
      </c>
      <c r="D180" s="3" t="s">
        <v>8</v>
      </c>
      <c r="E180" s="7">
        <v>903.76</v>
      </c>
      <c r="F180" s="16"/>
      <c r="G180" s="16"/>
    </row>
    <row r="181" spans="1:7" ht="12.75">
      <c r="A181" s="38" t="s">
        <v>146</v>
      </c>
      <c r="B181" s="32" t="s">
        <v>172</v>
      </c>
      <c r="C181" s="3"/>
      <c r="D181" s="3"/>
      <c r="E181" s="6">
        <f>E182</f>
        <v>1026.25</v>
      </c>
      <c r="F181" s="16"/>
      <c r="G181" s="16"/>
    </row>
    <row r="182" spans="1:7" ht="25.5">
      <c r="A182" s="40" t="s">
        <v>58</v>
      </c>
      <c r="B182" s="78" t="s">
        <v>172</v>
      </c>
      <c r="C182" s="3" t="s">
        <v>40</v>
      </c>
      <c r="D182" s="3" t="s">
        <v>29</v>
      </c>
      <c r="E182" s="7">
        <f>12.43+13.82+1000</f>
        <v>1026.25</v>
      </c>
      <c r="F182" s="16"/>
      <c r="G182" s="16"/>
    </row>
    <row r="183" spans="1:7" ht="25.5">
      <c r="A183" s="38" t="s">
        <v>122</v>
      </c>
      <c r="B183" s="32" t="s">
        <v>224</v>
      </c>
      <c r="C183" s="3"/>
      <c r="D183" s="3"/>
      <c r="E183" s="6">
        <f>E184</f>
        <v>310</v>
      </c>
      <c r="F183" s="16"/>
      <c r="G183" s="16"/>
    </row>
    <row r="184" spans="1:7" ht="25.5">
      <c r="A184" s="40" t="s">
        <v>58</v>
      </c>
      <c r="B184" s="78" t="s">
        <v>224</v>
      </c>
      <c r="C184" s="3" t="s">
        <v>40</v>
      </c>
      <c r="D184" s="3" t="s">
        <v>29</v>
      </c>
      <c r="E184" s="7">
        <v>310</v>
      </c>
      <c r="F184" s="16"/>
      <c r="G184" s="16"/>
    </row>
    <row r="185" spans="1:7" ht="25.5">
      <c r="A185" s="38" t="s">
        <v>210</v>
      </c>
      <c r="B185" s="32" t="s">
        <v>211</v>
      </c>
      <c r="C185" s="3"/>
      <c r="D185" s="3"/>
      <c r="E185" s="6">
        <f>E186+E187</f>
        <v>78.5</v>
      </c>
      <c r="F185" s="16"/>
      <c r="G185" s="16"/>
    </row>
    <row r="186" spans="1:7" ht="25.5">
      <c r="A186" s="64" t="s">
        <v>141</v>
      </c>
      <c r="B186" s="78" t="s">
        <v>211</v>
      </c>
      <c r="C186" s="3" t="s">
        <v>142</v>
      </c>
      <c r="D186" s="3" t="s">
        <v>29</v>
      </c>
      <c r="E186" s="7">
        <v>53.5</v>
      </c>
      <c r="F186" s="16"/>
      <c r="G186" s="16"/>
    </row>
    <row r="187" spans="1:7" ht="25.5">
      <c r="A187" s="40" t="s">
        <v>58</v>
      </c>
      <c r="B187" s="78" t="s">
        <v>211</v>
      </c>
      <c r="C187" s="3" t="s">
        <v>40</v>
      </c>
      <c r="D187" s="3" t="s">
        <v>29</v>
      </c>
      <c r="E187" s="7">
        <v>25</v>
      </c>
      <c r="F187" s="16"/>
      <c r="G187" s="16"/>
    </row>
    <row r="188" spans="1:7" ht="25.5">
      <c r="A188" s="38" t="s">
        <v>32</v>
      </c>
      <c r="B188" s="2" t="s">
        <v>200</v>
      </c>
      <c r="C188" s="2"/>
      <c r="D188" s="2"/>
      <c r="E188" s="6">
        <f>SUM(E189:E191)</f>
        <v>375.43</v>
      </c>
      <c r="F188" s="16"/>
      <c r="G188" s="16"/>
    </row>
    <row r="189" spans="1:7" ht="38.25">
      <c r="A189" s="40" t="s">
        <v>104</v>
      </c>
      <c r="B189" s="3" t="s">
        <v>200</v>
      </c>
      <c r="C189" s="3" t="s">
        <v>41</v>
      </c>
      <c r="D189" s="3" t="s">
        <v>33</v>
      </c>
      <c r="E189" s="7">
        <f>288.46-29.063</f>
        <v>259.397</v>
      </c>
      <c r="F189" s="16"/>
      <c r="G189" s="16"/>
    </row>
    <row r="190" spans="1:7" ht="33.75">
      <c r="A190" s="82" t="s">
        <v>206</v>
      </c>
      <c r="B190" s="3" t="s">
        <v>200</v>
      </c>
      <c r="C190" s="3" t="s">
        <v>205</v>
      </c>
      <c r="D190" s="3" t="s">
        <v>33</v>
      </c>
      <c r="E190" s="7">
        <f>124.81-8.777</f>
        <v>116.033</v>
      </c>
      <c r="F190" s="16"/>
      <c r="G190" s="16"/>
    </row>
    <row r="191" spans="1:7" ht="25.5" hidden="1">
      <c r="A191" s="40" t="s">
        <v>58</v>
      </c>
      <c r="B191" s="3" t="s">
        <v>200</v>
      </c>
      <c r="C191" s="3" t="s">
        <v>40</v>
      </c>
      <c r="D191" s="3" t="s">
        <v>33</v>
      </c>
      <c r="E191" s="7">
        <f>18.35-5.69-12.66</f>
        <v>0</v>
      </c>
      <c r="F191" s="16"/>
      <c r="G191" s="16"/>
    </row>
    <row r="192" spans="1:7" ht="12.75">
      <c r="A192" s="38" t="s">
        <v>76</v>
      </c>
      <c r="B192" s="2" t="s">
        <v>207</v>
      </c>
      <c r="C192" s="2" t="s">
        <v>0</v>
      </c>
      <c r="D192" s="2"/>
      <c r="E192" s="6">
        <f>E193</f>
        <v>173.87</v>
      </c>
      <c r="F192" s="16"/>
      <c r="G192" s="16"/>
    </row>
    <row r="193" spans="1:7" ht="26.25" thickBot="1">
      <c r="A193" s="41" t="s">
        <v>58</v>
      </c>
      <c r="B193" s="3" t="s">
        <v>207</v>
      </c>
      <c r="C193" s="9" t="s">
        <v>40</v>
      </c>
      <c r="D193" s="9" t="s">
        <v>29</v>
      </c>
      <c r="E193" s="10">
        <v>173.87</v>
      </c>
      <c r="F193" s="16"/>
      <c r="G193" s="16"/>
    </row>
    <row r="194" spans="1:7" ht="18" customHeight="1" thickBot="1">
      <c r="A194" s="47" t="s">
        <v>38</v>
      </c>
      <c r="B194" s="34"/>
      <c r="C194" s="34"/>
      <c r="D194" s="34"/>
      <c r="E194" s="35">
        <f>E11+E134</f>
        <v>128223.56350999998</v>
      </c>
      <c r="F194" s="16"/>
      <c r="G194" s="16"/>
    </row>
  </sheetData>
  <sheetProtection/>
  <mergeCells count="13">
    <mergeCell ref="B1:E1"/>
    <mergeCell ref="B3:E3"/>
    <mergeCell ref="B2:E2"/>
    <mergeCell ref="A5:G5"/>
    <mergeCell ref="B4:E4"/>
    <mergeCell ref="A7:E7"/>
    <mergeCell ref="F7:G7"/>
    <mergeCell ref="A6:G6"/>
    <mergeCell ref="A8:A9"/>
    <mergeCell ref="B8:B9"/>
    <mergeCell ref="C8:C9"/>
    <mergeCell ref="D8:D9"/>
    <mergeCell ref="E8:E9"/>
  </mergeCells>
  <printOptions/>
  <pageMargins left="0.984251968503937" right="0.3937007874015748" top="0.3937007874015748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user</cp:lastModifiedBy>
  <cp:lastPrinted>2016-05-31T08:05:06Z</cp:lastPrinted>
  <dcterms:created xsi:type="dcterms:W3CDTF">2002-03-11T10:22:12Z</dcterms:created>
  <dcterms:modified xsi:type="dcterms:W3CDTF">2016-06-03T07:41:35Z</dcterms:modified>
  <cp:category/>
  <cp:version/>
  <cp:contentType/>
  <cp:contentStatus/>
</cp:coreProperties>
</file>