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<sst xmlns="http://schemas.openxmlformats.org/spreadsheetml/2006/main" count="197" uniqueCount="172">
  <si>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</si>
  <si>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</si>
  <si>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</si>
  <si>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</si>
  <si>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</si>
  <si>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</si>
  <si>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</si>
  <si>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</si>
  <si>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</si>
  <si>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</si>
  <si>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</si>
  <si>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</si>
  <si>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</si>
  <si>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</si>
  <si>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</si>
  <si>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</si>
  <si>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</si>
  <si>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</si>
  <si>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</si>
  <si>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</si>
  <si>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</si>
  <si>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</si>
  <si>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</si>
  <si>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</si>
  <si>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</si>
  <si>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</si>
  <si>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</si>
  <si>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</si>
  <si>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</si>
  <si>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</si>
  <si>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</si>
  <si>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</si>
  <si>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</si>
  <si>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</si>
  <si>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</si>
  <si>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</si>
  <si>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</si>
  <si>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</si>
  <si>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</si>
  <si>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</si>
  <si>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</si>
  <si>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</si>
  <si>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</si>
  <si>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</si>
  <si>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</si>
  <si>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</si>
  <si>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</si>
  <si>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</si>
  <si>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</si>
  <si>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</si>
  <si>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</si>
  <si>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</si>
  <si>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</si>
  <si>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</si>
  <si>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</si>
  <si>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</si>
  <si>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</si>
  <si>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</si>
  <si>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</si>
  <si>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</si>
  <si>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</si>
  <si>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</si>
  <si>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</si>
  <si>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</si>
  <si>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</si>
  <si>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</si>
  <si>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</si>
  <si>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</si>
  <si>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</si>
  <si>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</si>
  <si>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</si>
  <si>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</si>
  <si>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</si>
  <si>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</si>
  <si>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</si>
  <si>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</si>
  <si>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</si>
  <si>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</si>
  <si>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</si>
  <si>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</si>
  <si>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</si>
  <si>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</si>
  <si>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</si>
  <si>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</si>
  <si>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</si>
  <si>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</si>
  <si>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</si>
  <si>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</si>
  <si>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</si>
  <si>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</si>
  <si>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</si>
  <si>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</si>
  <si>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</si>
  <si>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</si>
  <si>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</si>
  <si>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</si>
  <si>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</si>
  <si>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</si>
  <si>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</si>
  <si>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</si>
  <si>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</si>
  <si>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</si>
  <si>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</si>
  <si>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</si>
  <si>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</si>
  <si>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</si>
  <si>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</si>
  <si>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</si>
  <si>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</si>
  <si>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</si>
  <si>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</si>
  <si>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</si>
  <si>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</si>
  <si>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</si>
  <si>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</si>
  <si>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</si>
  <si>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</si>
  <si>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</si>
  <si>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</si>
  <si>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</si>
  <si>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</si>
  <si>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</si>
  <si>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</si>
  <si>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</si>
  <si>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</si>
  <si>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</si>
  <si>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</si>
  <si>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</si>
  <si>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</si>
  <si>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</si>
  <si>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</si>
  <si>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</si>
  <si>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</si>
  <si>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</si>
  <si>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</si>
  <si>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</si>
  <si>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</si>
  <si>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</si>
  <si>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</si>
  <si>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</si>
  <si>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</si>
  <si>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</si>
  <si>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</si>
  <si>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</si>
  <si>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</si>
  <si>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</si>
  <si>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</si>
  <si>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</si>
  <si>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</si>
  <si>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</si>
  <si>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</si>
  <si>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</si>
  <si>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</si>
  <si>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</si>
  <si>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</si>
  <si>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</si>
  <si>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</si>
  <si>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</si>
  <si>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</si>
  <si>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</si>
  <si>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</si>
  <si>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</si>
  <si>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</si>
  <si>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</si>
  <si>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</si>
  <si>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</si>
  <si>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</si>
  <si>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2020 год </t>
  </si>
  <si>
    <t>Бюджет  2020 год, (тыс.руб.)</t>
  </si>
  <si>
    <t>0705</t>
  </si>
  <si>
    <t>Профессиональная подготовка, переподготовка и повышение квалификации</t>
  </si>
  <si>
    <t xml:space="preserve">от 19.12. 2019г. № 24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</si>
</sst>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13" fillId="32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selection activeCell="Y31" sqref="Y31"/>
    </sheetView>
  </sheetViews>
  <sheetFormatPr defaultColWidth="9.00390625" defaultRowHeight="12.75"/>
  <cols>
    <col min="1" max="1" width="52.875" style="0" customWidth="1"/>
    <col min="2" max="2" width="8.8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1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  <col min="24" max="24" width="3.25390625" style="0" customWidth="1"/>
  </cols>
  <sheetData>
    <row r="1" spans="1:21" ht="12.75">
      <c r="A1" s="2"/>
      <c r="B1" s="90" t="s">
        <v>162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37" t="s">
        <v>116</v>
      </c>
      <c r="T1" s="37" t="s">
        <v>116</v>
      </c>
      <c r="U1" s="38"/>
    </row>
    <row r="2" spans="1:21" ht="12.75">
      <c r="A2" s="2"/>
      <c r="B2" s="91" t="s">
        <v>160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37" t="s">
        <v>117</v>
      </c>
      <c r="T2" s="37" t="s">
        <v>117</v>
      </c>
      <c r="U2" s="38"/>
    </row>
    <row r="3" spans="1:21" ht="12.75">
      <c r="A3" s="2"/>
      <c r="B3" s="91" t="s">
        <v>161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37" t="s">
        <v>118</v>
      </c>
      <c r="T3" s="37" t="s">
        <v>118</v>
      </c>
      <c r="U3" s="38"/>
    </row>
    <row r="4" spans="1:21" ht="15" customHeight="1">
      <c r="A4" s="2"/>
      <c r="B4" s="91" t="s">
        <v>171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37" t="s">
        <v>119</v>
      </c>
      <c r="T4" s="37" t="s">
        <v>119</v>
      </c>
      <c r="U4" s="38"/>
    </row>
    <row r="5" spans="1:21" ht="1.5" customHeight="1" hidden="1">
      <c r="A5" s="2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89" t="s">
        <v>167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ht="19.5" customHeight="1" hidden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97"/>
      <c r="U9" s="97"/>
      <c r="V9" s="97"/>
    </row>
    <row r="10" spans="1:23" ht="15.75" customHeight="1">
      <c r="A10" s="92" t="s">
        <v>0</v>
      </c>
      <c r="B10" s="94" t="s">
        <v>1</v>
      </c>
      <c r="C10" s="94" t="s">
        <v>2</v>
      </c>
      <c r="D10" s="94"/>
      <c r="E10" s="94"/>
      <c r="F10" s="94" t="s">
        <v>3</v>
      </c>
      <c r="G10" s="98" t="s">
        <v>4</v>
      </c>
      <c r="H10" s="99"/>
      <c r="I10" s="100"/>
      <c r="J10" s="94" t="s">
        <v>5</v>
      </c>
      <c r="K10" s="94" t="s">
        <v>6</v>
      </c>
      <c r="L10" s="98" t="s">
        <v>4</v>
      </c>
      <c r="M10" s="99"/>
      <c r="N10" s="100"/>
      <c r="O10" s="94" t="s">
        <v>125</v>
      </c>
      <c r="P10" s="107" t="s">
        <v>135</v>
      </c>
      <c r="Q10" s="109" t="s">
        <v>144</v>
      </c>
      <c r="R10" s="107" t="s">
        <v>168</v>
      </c>
      <c r="S10" s="105" t="s">
        <v>7</v>
      </c>
      <c r="T10" s="112" t="s">
        <v>8</v>
      </c>
      <c r="U10" s="114" t="s">
        <v>9</v>
      </c>
      <c r="V10" s="101" t="s">
        <v>134</v>
      </c>
      <c r="W10" s="103" t="s">
        <v>10</v>
      </c>
    </row>
    <row r="11" spans="1:23" ht="16.5" customHeight="1">
      <c r="A11" s="93"/>
      <c r="B11" s="95"/>
      <c r="C11" s="95"/>
      <c r="D11" s="95"/>
      <c r="E11" s="95"/>
      <c r="F11" s="95"/>
      <c r="G11" s="95" t="s">
        <v>11</v>
      </c>
      <c r="H11" s="95" t="s">
        <v>12</v>
      </c>
      <c r="I11" s="95" t="s">
        <v>13</v>
      </c>
      <c r="J11" s="95"/>
      <c r="K11" s="95"/>
      <c r="L11" s="95" t="s">
        <v>14</v>
      </c>
      <c r="M11" s="95" t="s">
        <v>12</v>
      </c>
      <c r="N11" s="95" t="s">
        <v>13</v>
      </c>
      <c r="O11" s="95"/>
      <c r="P11" s="108"/>
      <c r="Q11" s="110"/>
      <c r="R11" s="108"/>
      <c r="S11" s="106"/>
      <c r="T11" s="113"/>
      <c r="U11" s="115"/>
      <c r="V11" s="102"/>
      <c r="W11" s="104"/>
    </row>
    <row r="12" spans="1:23" ht="12.75" customHeight="1">
      <c r="A12" s="93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8"/>
      <c r="Q12" s="111"/>
      <c r="R12" s="108"/>
      <c r="S12" s="106"/>
      <c r="T12" s="113"/>
      <c r="U12" s="116"/>
      <c r="V12" s="102"/>
      <c r="W12" s="104"/>
    </row>
    <row r="13" spans="1:23" ht="0.75" customHeight="1" hidden="1">
      <c r="A13" s="93"/>
      <c r="B13" s="95"/>
      <c r="C13" s="95"/>
      <c r="D13" s="95"/>
      <c r="E13" s="95"/>
      <c r="F13" s="95"/>
      <c r="G13" s="40"/>
      <c r="H13" s="40"/>
      <c r="I13" s="40"/>
      <c r="J13" s="40"/>
      <c r="K13" s="40"/>
      <c r="L13" s="40"/>
      <c r="M13" s="40"/>
      <c r="N13" s="40"/>
      <c r="O13" s="95"/>
      <c r="P13" s="39"/>
      <c r="Q13" s="74"/>
      <c r="R13" s="39"/>
      <c r="S13" s="42"/>
      <c r="T13" s="43"/>
      <c r="U13" s="44"/>
      <c r="V13" s="102"/>
      <c r="W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12388.650000000001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SUM(V15:V22)</f>
        <v>33597.1</v>
      </c>
      <c r="W14" s="5">
        <f>L14/V14*100</f>
        <v>212.35463775147258</v>
      </c>
      <c r="X14" s="86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7">
        <v>11837.62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195.03</v>
      </c>
      <c r="S20" s="50"/>
      <c r="T20" s="51"/>
      <c r="U20" s="60"/>
      <c r="V20" s="56"/>
      <c r="W20" s="5"/>
    </row>
    <row r="21" spans="1:23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50"/>
      <c r="T21" s="51"/>
      <c r="U21" s="60"/>
      <c r="V21" s="56"/>
      <c r="W21" s="5"/>
    </row>
    <row r="22" spans="1:23" ht="16.5" customHeight="1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>G22+H22+I22</f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>L22+M22+N22</f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306</v>
      </c>
      <c r="S22" s="50"/>
      <c r="T22" s="51"/>
      <c r="U22" s="60"/>
      <c r="V22" s="56"/>
      <c r="W22" s="5"/>
    </row>
    <row r="23" spans="1:23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50">
        <f>J23/G23*100</f>
        <v>124.86421080935735</v>
      </c>
      <c r="T23" s="51">
        <f>L23/G23*100</f>
        <v>109.6531325625168</v>
      </c>
      <c r="U23" s="60"/>
      <c r="V23" s="56">
        <v>2007.6</v>
      </c>
      <c r="W23" s="5">
        <f aca="true" t="shared" si="3" ref="W23:W35">L23/V23*100</f>
        <v>203.1281131699542</v>
      </c>
    </row>
    <row r="24" spans="1:23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50">
        <f>J24/G24*100</f>
        <v>137.33333333333334</v>
      </c>
      <c r="T24" s="51">
        <f>L24/G24*100</f>
        <v>100</v>
      </c>
      <c r="U24" s="60"/>
      <c r="V24" s="56">
        <v>357.4</v>
      </c>
      <c r="W24" s="5">
        <f t="shared" si="3"/>
        <v>419.6978175713487</v>
      </c>
    </row>
    <row r="25" spans="1:23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50">
        <f>J25/G25*100</f>
        <v>0</v>
      </c>
      <c r="T25" s="51">
        <f>L25/G25*100</f>
        <v>0</v>
      </c>
      <c r="U25" s="60"/>
      <c r="V25" s="56">
        <v>69</v>
      </c>
      <c r="W25" s="5">
        <f t="shared" si="3"/>
        <v>0</v>
      </c>
    </row>
    <row r="26" spans="1:23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50"/>
      <c r="T26" s="51"/>
      <c r="U26" s="60"/>
      <c r="V26" s="56">
        <v>976.5</v>
      </c>
      <c r="W26" s="5">
        <f t="shared" si="3"/>
        <v>0</v>
      </c>
    </row>
    <row r="27" spans="1:23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50"/>
      <c r="T27" s="51"/>
      <c r="U27" s="60"/>
      <c r="V27" s="56">
        <v>311.4</v>
      </c>
      <c r="W27" s="5">
        <f t="shared" si="3"/>
        <v>0</v>
      </c>
    </row>
    <row r="28" spans="1:23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50"/>
      <c r="T28" s="51"/>
      <c r="U28" s="60"/>
      <c r="V28" s="56">
        <v>2079.9</v>
      </c>
      <c r="W28" s="5">
        <f t="shared" si="3"/>
        <v>0</v>
      </c>
    </row>
    <row r="29" spans="1:23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50">
        <f>J29/G29*100</f>
        <v>0</v>
      </c>
      <c r="T29" s="51">
        <f>L29/G29*100</f>
        <v>0</v>
      </c>
      <c r="U29" s="60"/>
      <c r="V29" s="56">
        <v>3897.1</v>
      </c>
      <c r="W29" s="5">
        <f t="shared" si="3"/>
        <v>0</v>
      </c>
    </row>
    <row r="30" spans="1:23" ht="0.75" customHeight="1">
      <c r="A30" s="59"/>
      <c r="B30" s="54"/>
      <c r="C30" s="56"/>
      <c r="D30" s="56"/>
      <c r="E30" s="56"/>
      <c r="F30" s="55"/>
      <c r="G30" s="56"/>
      <c r="H30" s="56"/>
      <c r="I30" s="56"/>
      <c r="J30" s="56"/>
      <c r="K30" s="56"/>
      <c r="L30" s="56"/>
      <c r="M30" s="56"/>
      <c r="N30" s="56"/>
      <c r="O30" s="54"/>
      <c r="P30" s="57"/>
      <c r="Q30" s="76"/>
      <c r="R30" s="81"/>
      <c r="S30" s="50"/>
      <c r="T30" s="51"/>
      <c r="U30" s="60"/>
      <c r="V30" s="56"/>
      <c r="W30" s="5"/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267.2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267.2</v>
      </c>
      <c r="S32" s="50">
        <f aca="true" t="shared" si="4" ref="S32:S38">J32/G32*100</f>
        <v>199.04</v>
      </c>
      <c r="T32" s="51">
        <f aca="true" t="shared" si="5" ref="T32:T38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SUM(C37:C38)</f>
        <v>0</v>
      </c>
      <c r="D35" s="47">
        <f>SUM(D37:D38)</f>
        <v>0</v>
      </c>
      <c r="E35" s="47">
        <f>SUM(E36:E38)</f>
        <v>1000</v>
      </c>
      <c r="F35" s="47">
        <f>SUM(F36:F36)</f>
        <v>2800</v>
      </c>
      <c r="G35" s="47">
        <f>SUM(G36:G36)</f>
        <v>2800</v>
      </c>
      <c r="H35" s="47">
        <f>SUM(H36:H36)</f>
        <v>0</v>
      </c>
      <c r="I35" s="47">
        <f>SUM(I36:I36)</f>
        <v>0</v>
      </c>
      <c r="J35" s="47">
        <f>SUM(J36:J38)</f>
        <v>4292</v>
      </c>
      <c r="K35" s="47">
        <f>SUM(K36:K38)</f>
        <v>2800</v>
      </c>
      <c r="L35" s="47">
        <f>SUM(L36:L38)</f>
        <v>2800</v>
      </c>
      <c r="M35" s="47">
        <f>SUM(M36:M38)</f>
        <v>0</v>
      </c>
      <c r="N35" s="47">
        <f>SUM(N36:N38)</f>
        <v>0</v>
      </c>
      <c r="O35" s="46"/>
      <c r="P35" s="49">
        <v>100</v>
      </c>
      <c r="Q35" s="75"/>
      <c r="R35" s="80">
        <v>35</v>
      </c>
      <c r="S35" s="50">
        <f t="shared" si="4"/>
        <v>153.28571428571428</v>
      </c>
      <c r="T35" s="51">
        <f t="shared" si="5"/>
        <v>100</v>
      </c>
      <c r="U35" s="52" t="e">
        <f>L35/L94*100</f>
        <v>#REF!</v>
      </c>
      <c r="V35" s="47">
        <f>SUM(V36:V38)</f>
        <v>250</v>
      </c>
      <c r="W35" s="5">
        <f t="shared" si="3"/>
        <v>1120</v>
      </c>
    </row>
    <row r="36" spans="1:23" ht="48.75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2"/>
      <c r="S37" s="50">
        <f t="shared" si="4"/>
        <v>0</v>
      </c>
      <c r="T37" s="51">
        <f t="shared" si="5"/>
        <v>0</v>
      </c>
      <c r="U37" s="60"/>
      <c r="V37" s="56"/>
      <c r="W37" s="5" t="e">
        <f>L37/V37*100</f>
        <v>#DIV/0!</v>
      </c>
    </row>
    <row r="38" spans="1:23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36" customHeight="1">
      <c r="A39" s="59" t="s">
        <v>158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159</v>
      </c>
      <c r="P39" s="57"/>
      <c r="Q39" s="76"/>
      <c r="R39" s="82">
        <v>30</v>
      </c>
      <c r="S39" s="50"/>
      <c r="T39" s="51"/>
      <c r="U39" s="60"/>
      <c r="V39" s="56"/>
      <c r="W39" s="5"/>
    </row>
    <row r="40" spans="1:23" ht="19.5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150</v>
      </c>
      <c r="R40" s="80">
        <f>R41+R48</f>
        <v>6939.75</v>
      </c>
      <c r="S40" s="50" t="e">
        <f>J40/G40*100</f>
        <v>#REF!</v>
      </c>
      <c r="T40" s="51" t="e">
        <f>L40/G40*100</f>
        <v>#REF!</v>
      </c>
      <c r="U40" s="52" t="e">
        <f>L40/L94*100</f>
        <v>#REF!</v>
      </c>
      <c r="V40" s="47" t="e">
        <f>#REF!+#REF!+V43+V44+V46+V48</f>
        <v>#REF!</v>
      </c>
      <c r="W40" s="5" t="e">
        <f>L40/V40*100</f>
        <v>#REF!</v>
      </c>
    </row>
    <row r="41" spans="1:23" ht="16.5" customHeight="1">
      <c r="A41" s="59" t="s">
        <v>157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2">
        <v>6929.75</v>
      </c>
      <c r="S41" s="50"/>
      <c r="T41" s="51"/>
      <c r="U41" s="60"/>
      <c r="V41" s="56"/>
      <c r="W41" s="5"/>
    </row>
    <row r="42" spans="1:23" ht="0.75" customHeight="1" hidden="1">
      <c r="A42" s="59" t="s">
        <v>127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128</v>
      </c>
      <c r="P42" s="57"/>
      <c r="Q42" s="76"/>
      <c r="R42" s="82"/>
      <c r="S42" s="50"/>
      <c r="T42" s="51"/>
      <c r="U42" s="60"/>
      <c r="V42" s="56"/>
      <c r="W42" s="5"/>
    </row>
    <row r="43" spans="1:23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2"/>
      <c r="S43" s="50">
        <f>J43/G43*100</f>
        <v>128.45685359487462</v>
      </c>
      <c r="T43" s="51">
        <f>L43/G43*100</f>
        <v>109.97389860001583</v>
      </c>
      <c r="U43" s="60"/>
      <c r="V43" s="56">
        <v>2405.8</v>
      </c>
      <c r="W43" s="5">
        <f>L43/V43*100</f>
        <v>288.9683265441849</v>
      </c>
    </row>
    <row r="44" spans="1:23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2"/>
      <c r="S44" s="50"/>
      <c r="T44" s="51"/>
      <c r="U44" s="60"/>
      <c r="V44" s="56">
        <v>13108.7</v>
      </c>
      <c r="W44" s="5">
        <f>L44/V44*100</f>
        <v>0</v>
      </c>
    </row>
    <row r="45" spans="1:23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2"/>
      <c r="S45" s="50">
        <f aca="true" t="shared" si="6" ref="S45:S53">J45/G45*100</f>
        <v>192.17758985200845</v>
      </c>
      <c r="T45" s="51">
        <f aca="true" t="shared" si="7" ref="T45:T53">L45/G45*100</f>
        <v>192.17758985200845</v>
      </c>
      <c r="U45" s="60"/>
      <c r="V45" s="56"/>
      <c r="W45" s="5"/>
    </row>
    <row r="46" spans="1:23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2"/>
      <c r="S46" s="50">
        <f t="shared" si="6"/>
        <v>351.85</v>
      </c>
      <c r="T46" s="51">
        <f t="shared" si="7"/>
        <v>184.60000000000002</v>
      </c>
      <c r="U46" s="60"/>
      <c r="V46" s="56">
        <v>590.2</v>
      </c>
      <c r="W46" s="5">
        <f>L46/V46*100</f>
        <v>312.77533039647574</v>
      </c>
    </row>
    <row r="47" spans="1:23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2"/>
      <c r="S47" s="50">
        <f t="shared" si="6"/>
        <v>25</v>
      </c>
      <c r="T47" s="51">
        <f t="shared" si="7"/>
        <v>25</v>
      </c>
      <c r="U47" s="60"/>
      <c r="V47" s="56">
        <v>155.6</v>
      </c>
      <c r="W47" s="5">
        <f>L47/V47*100</f>
        <v>160.66838046272494</v>
      </c>
    </row>
    <row r="48" spans="1:23" ht="31.5" customHeight="1">
      <c r="A48" s="59" t="s">
        <v>163</v>
      </c>
      <c r="B48" s="54"/>
      <c r="C48" s="56">
        <v>1900</v>
      </c>
      <c r="D48" s="56"/>
      <c r="E48" s="56">
        <f>SUM(E49:E50)</f>
        <v>3900</v>
      </c>
      <c r="F48" s="55">
        <f t="shared" si="2"/>
        <v>7900</v>
      </c>
      <c r="G48" s="56">
        <f>SUM(G49:G50)</f>
        <v>7900</v>
      </c>
      <c r="H48" s="56">
        <f>SUM(H49:H50)</f>
        <v>0</v>
      </c>
      <c r="I48" s="56">
        <f>SUM(I49:I50)</f>
        <v>0</v>
      </c>
      <c r="J48" s="56">
        <f>SUM(J49:J50)</f>
        <v>21100</v>
      </c>
      <c r="K48" s="56">
        <f t="shared" si="1"/>
        <v>7900</v>
      </c>
      <c r="L48" s="56">
        <f>SUM(L49:L50)</f>
        <v>7900</v>
      </c>
      <c r="M48" s="56">
        <f>SUM(M49:M50)</f>
        <v>0</v>
      </c>
      <c r="N48" s="56">
        <f>SUM(N49:N50)</f>
        <v>0</v>
      </c>
      <c r="O48" s="54" t="s">
        <v>53</v>
      </c>
      <c r="P48" s="57">
        <v>561</v>
      </c>
      <c r="Q48" s="76" t="s">
        <v>149</v>
      </c>
      <c r="R48" s="82">
        <v>10</v>
      </c>
      <c r="S48" s="50">
        <f t="shared" si="6"/>
        <v>267.0886075949367</v>
      </c>
      <c r="T48" s="51">
        <f t="shared" si="7"/>
        <v>100</v>
      </c>
      <c r="U48" s="60"/>
      <c r="V48" s="56">
        <v>630</v>
      </c>
      <c r="W48" s="5">
        <f>L48/V48*100</f>
        <v>1253.968253968254</v>
      </c>
    </row>
    <row r="49" spans="1:23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2"/>
      <c r="S49" s="50">
        <f t="shared" si="6"/>
        <v>100</v>
      </c>
      <c r="T49" s="51">
        <f t="shared" si="7"/>
        <v>100</v>
      </c>
      <c r="U49" s="60"/>
      <c r="V49" s="56">
        <v>630</v>
      </c>
      <c r="W49" s="5">
        <f>L49/V49*100</f>
        <v>142.85714285714286</v>
      </c>
    </row>
    <row r="50" spans="1:23" ht="12.75" customHeight="1" hidden="1">
      <c r="A50" s="59" t="s">
        <v>54</v>
      </c>
      <c r="B50" s="54"/>
      <c r="C50" s="56"/>
      <c r="D50" s="56"/>
      <c r="E50" s="56">
        <v>3000</v>
      </c>
      <c r="F50" s="55">
        <f t="shared" si="2"/>
        <v>7000</v>
      </c>
      <c r="G50" s="56">
        <f>9000-2000</f>
        <v>7000</v>
      </c>
      <c r="H50" s="56"/>
      <c r="I50" s="56"/>
      <c r="J50" s="56">
        <v>20200</v>
      </c>
      <c r="K50" s="56">
        <f t="shared" si="1"/>
        <v>7000</v>
      </c>
      <c r="L50" s="56">
        <v>7000</v>
      </c>
      <c r="M50" s="56"/>
      <c r="N50" s="56"/>
      <c r="O50" s="54"/>
      <c r="P50" s="57"/>
      <c r="Q50" s="76"/>
      <c r="R50" s="82"/>
      <c r="S50" s="50">
        <f t="shared" si="6"/>
        <v>288.57142857142856</v>
      </c>
      <c r="T50" s="51">
        <f t="shared" si="7"/>
        <v>100</v>
      </c>
      <c r="U50" s="60"/>
      <c r="V50" s="56"/>
      <c r="W50" s="5"/>
    </row>
    <row r="51" spans="1:23" ht="20.25" customHeight="1">
      <c r="A51" s="45" t="s">
        <v>55</v>
      </c>
      <c r="B51" s="46" t="s">
        <v>56</v>
      </c>
      <c r="C51" s="47">
        <f>SUM(C52:C55)</f>
        <v>59545</v>
      </c>
      <c r="D51" s="47">
        <f>SUM(D52:D55)</f>
        <v>0</v>
      </c>
      <c r="E51" s="47">
        <f>SUM(E52:E55)</f>
        <v>187764.2</v>
      </c>
      <c r="F51" s="47">
        <f>SUM(F52:F55)</f>
        <v>124746.4</v>
      </c>
      <c r="G51" s="47">
        <f>SUM(G52:G55)</f>
        <v>91446.4</v>
      </c>
      <c r="H51" s="47">
        <f aca="true" t="shared" si="8" ref="H51:N51">SUM(H52:H55)</f>
        <v>33300</v>
      </c>
      <c r="I51" s="47">
        <f t="shared" si="8"/>
        <v>0</v>
      </c>
      <c r="J51" s="47">
        <f>SUM(J52:J55)</f>
        <v>286964.6</v>
      </c>
      <c r="K51" s="47">
        <f t="shared" si="8"/>
        <v>105653</v>
      </c>
      <c r="L51" s="47">
        <f t="shared" si="8"/>
        <v>99187</v>
      </c>
      <c r="M51" s="47">
        <f t="shared" si="8"/>
        <v>6466</v>
      </c>
      <c r="N51" s="47">
        <f t="shared" si="8"/>
        <v>0</v>
      </c>
      <c r="O51" s="46"/>
      <c r="P51" s="49">
        <v>7324.3</v>
      </c>
      <c r="Q51" s="75" t="s">
        <v>153</v>
      </c>
      <c r="R51" s="80">
        <f>R52+R53+R54</f>
        <v>16893.010000000002</v>
      </c>
      <c r="S51" s="50">
        <f t="shared" si="6"/>
        <v>313.8063390138923</v>
      </c>
      <c r="T51" s="51">
        <f t="shared" si="7"/>
        <v>108.46463064702382</v>
      </c>
      <c r="U51" s="52" t="e">
        <f>L51/L94*100</f>
        <v>#REF!</v>
      </c>
      <c r="V51" s="47">
        <f>SUM(V52:V55)</f>
        <v>123998.7</v>
      </c>
      <c r="W51" s="5">
        <f>L51/V51*100</f>
        <v>79.99035473759</v>
      </c>
    </row>
    <row r="52" spans="1:23" ht="15.75">
      <c r="A52" s="59" t="s">
        <v>57</v>
      </c>
      <c r="B52" s="54"/>
      <c r="C52" s="56">
        <v>0</v>
      </c>
      <c r="D52" s="56"/>
      <c r="E52" s="56">
        <v>2500</v>
      </c>
      <c r="F52" s="55">
        <f t="shared" si="2"/>
        <v>8584.099999999999</v>
      </c>
      <c r="G52" s="56">
        <f>32888.5-19806.2-4498.2</f>
        <v>8584.099999999999</v>
      </c>
      <c r="H52" s="56"/>
      <c r="I52" s="56"/>
      <c r="J52" s="56">
        <v>10000</v>
      </c>
      <c r="K52" s="56">
        <f t="shared" si="1"/>
        <v>16466</v>
      </c>
      <c r="L52" s="56">
        <v>10000</v>
      </c>
      <c r="M52" s="56">
        <v>6466</v>
      </c>
      <c r="N52" s="56"/>
      <c r="O52" s="54" t="s">
        <v>58</v>
      </c>
      <c r="P52" s="57">
        <v>2341.4</v>
      </c>
      <c r="Q52" s="76" t="s">
        <v>151</v>
      </c>
      <c r="R52" s="82">
        <v>2722.56</v>
      </c>
      <c r="S52" s="50">
        <f t="shared" si="6"/>
        <v>116.49444903950328</v>
      </c>
      <c r="T52" s="51">
        <f t="shared" si="7"/>
        <v>116.49444903950328</v>
      </c>
      <c r="U52" s="60"/>
      <c r="V52" s="56">
        <v>6400</v>
      </c>
      <c r="W52" s="5"/>
    </row>
    <row r="53" spans="1:23" ht="15.75">
      <c r="A53" s="59" t="s">
        <v>59</v>
      </c>
      <c r="B53" s="54"/>
      <c r="C53" s="56">
        <v>53545</v>
      </c>
      <c r="D53" s="56">
        <v>-5700</v>
      </c>
      <c r="E53" s="56">
        <v>127031.4</v>
      </c>
      <c r="F53" s="55">
        <f t="shared" si="2"/>
        <v>8995.800000000003</v>
      </c>
      <c r="G53" s="56">
        <f>100242.1-95206.8+2960.5</f>
        <v>7995.800000000003</v>
      </c>
      <c r="H53" s="56">
        <v>1000</v>
      </c>
      <c r="I53" s="56"/>
      <c r="J53" s="56">
        <f>854.5+445.8</f>
        <v>1300.3</v>
      </c>
      <c r="K53" s="56">
        <f t="shared" si="1"/>
        <v>0</v>
      </c>
      <c r="L53" s="56"/>
      <c r="M53" s="56"/>
      <c r="N53" s="56"/>
      <c r="O53" s="54" t="s">
        <v>60</v>
      </c>
      <c r="P53" s="57">
        <v>1340</v>
      </c>
      <c r="Q53" s="76" t="s">
        <v>152</v>
      </c>
      <c r="R53" s="82">
        <v>3031.03</v>
      </c>
      <c r="S53" s="50">
        <f t="shared" si="6"/>
        <v>16.26228770104304</v>
      </c>
      <c r="T53" s="51">
        <f t="shared" si="7"/>
        <v>0</v>
      </c>
      <c r="U53" s="60"/>
      <c r="V53" s="56">
        <v>103230.5</v>
      </c>
      <c r="W53" s="5">
        <f>L53/V53*100</f>
        <v>0</v>
      </c>
    </row>
    <row r="54" spans="1:23" ht="15.75">
      <c r="A54" s="59" t="s">
        <v>131</v>
      </c>
      <c r="B54" s="54"/>
      <c r="C54" s="56"/>
      <c r="D54" s="56"/>
      <c r="E54" s="56"/>
      <c r="F54" s="55">
        <f t="shared" si="2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4" t="s">
        <v>61</v>
      </c>
      <c r="P54" s="57">
        <v>3642.9</v>
      </c>
      <c r="Q54" s="76"/>
      <c r="R54" s="82">
        <v>11139.42</v>
      </c>
      <c r="S54" s="50"/>
      <c r="T54" s="51"/>
      <c r="U54" s="60"/>
      <c r="V54" s="56"/>
      <c r="W54" s="5"/>
    </row>
    <row r="55" spans="1:23" ht="0" customHeight="1" hidden="1">
      <c r="A55" s="59" t="s">
        <v>121</v>
      </c>
      <c r="B55" s="54"/>
      <c r="C55" s="56">
        <v>6000</v>
      </c>
      <c r="D55" s="56">
        <v>5700</v>
      </c>
      <c r="E55" s="56">
        <f>SUM(E56:E59)</f>
        <v>58232.8</v>
      </c>
      <c r="F55" s="55">
        <f t="shared" si="2"/>
        <v>107166.5</v>
      </c>
      <c r="G55" s="56">
        <f>SUM(G56:G59)</f>
        <v>74866.5</v>
      </c>
      <c r="H55" s="56">
        <f>SUM(H56:H59)</f>
        <v>32300</v>
      </c>
      <c r="I55" s="56">
        <f>SUM(I56:I59)</f>
        <v>0</v>
      </c>
      <c r="J55" s="56">
        <f>SUM(J56:J59)</f>
        <v>238304.3</v>
      </c>
      <c r="K55" s="56">
        <f t="shared" si="1"/>
        <v>80948</v>
      </c>
      <c r="L55" s="56">
        <f>SUM(L56:L59)</f>
        <v>80948</v>
      </c>
      <c r="M55" s="56">
        <f>SUM(M56:M59)</f>
        <v>0</v>
      </c>
      <c r="N55" s="56">
        <f>SUM(N56:N59)</f>
        <v>0</v>
      </c>
      <c r="O55" s="54" t="s">
        <v>62</v>
      </c>
      <c r="P55" s="57"/>
      <c r="Q55" s="76"/>
      <c r="R55" s="82"/>
      <c r="S55" s="50">
        <f>J55/G55*100</f>
        <v>318.3056507249571</v>
      </c>
      <c r="T55" s="51">
        <f>L55/G55*100</f>
        <v>108.12312583064521</v>
      </c>
      <c r="U55" s="60"/>
      <c r="V55" s="56">
        <f>SUM(V56:V59)</f>
        <v>14368.2</v>
      </c>
      <c r="W55" s="5">
        <f>L55/V55*100</f>
        <v>563.3830264055345</v>
      </c>
    </row>
    <row r="56" spans="1:23" ht="12.75" customHeight="1" hidden="1">
      <c r="A56" s="59" t="s">
        <v>63</v>
      </c>
      <c r="B56" s="54"/>
      <c r="C56" s="56"/>
      <c r="D56" s="56"/>
      <c r="E56" s="56">
        <v>45600</v>
      </c>
      <c r="F56" s="55">
        <f t="shared" si="2"/>
        <v>62143.5</v>
      </c>
      <c r="G56" s="61">
        <f>64227-2590+506.5</f>
        <v>62143.5</v>
      </c>
      <c r="H56" s="56"/>
      <c r="I56" s="56"/>
      <c r="J56" s="56">
        <v>224152.9</v>
      </c>
      <c r="K56" s="56">
        <f t="shared" si="1"/>
        <v>68280</v>
      </c>
      <c r="L56" s="56">
        <v>68280</v>
      </c>
      <c r="M56" s="56"/>
      <c r="N56" s="56"/>
      <c r="O56" s="54"/>
      <c r="P56" s="57"/>
      <c r="Q56" s="76"/>
      <c r="R56" s="82"/>
      <c r="S56" s="50">
        <f>J56/G56*100</f>
        <v>360.7020846910779</v>
      </c>
      <c r="T56" s="51">
        <f>L56/G56*100</f>
        <v>109.87472543387481</v>
      </c>
      <c r="U56" s="60"/>
      <c r="V56" s="56">
        <v>3635.7</v>
      </c>
      <c r="W56" s="5">
        <f>L56/V56*100</f>
        <v>1878.0427428005612</v>
      </c>
    </row>
    <row r="57" spans="1:23" ht="12.75" customHeight="1" hidden="1">
      <c r="A57" s="59" t="s">
        <v>64</v>
      </c>
      <c r="B57" s="54"/>
      <c r="C57" s="56"/>
      <c r="D57" s="56"/>
      <c r="E57" s="56"/>
      <c r="F57" s="55">
        <f t="shared" si="2"/>
        <v>1033</v>
      </c>
      <c r="G57" s="56">
        <v>1033</v>
      </c>
      <c r="H57" s="56"/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50">
        <f>J57/G57*100</f>
        <v>0</v>
      </c>
      <c r="T57" s="51">
        <f>L57/G57*100</f>
        <v>0</v>
      </c>
      <c r="U57" s="60"/>
      <c r="V57" s="56"/>
      <c r="W57" s="5" t="e">
        <f>L57/V57*100</f>
        <v>#DIV/0!</v>
      </c>
    </row>
    <row r="58" spans="1:23" ht="11.25" customHeight="1" hidden="1">
      <c r="A58" s="59" t="s">
        <v>65</v>
      </c>
      <c r="B58" s="54"/>
      <c r="C58" s="56"/>
      <c r="D58" s="56"/>
      <c r="E58" s="56"/>
      <c r="F58" s="55">
        <f t="shared" si="2"/>
        <v>32300</v>
      </c>
      <c r="G58" s="56"/>
      <c r="H58" s="56">
        <v>32300</v>
      </c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/>
      <c r="T58" s="51"/>
      <c r="U58" s="60"/>
      <c r="V58" s="56">
        <v>4052.8</v>
      </c>
      <c r="W58" s="5"/>
    </row>
    <row r="59" spans="1:23" ht="13.5" customHeight="1" hidden="1">
      <c r="A59" s="59" t="s">
        <v>66</v>
      </c>
      <c r="B59" s="54"/>
      <c r="C59" s="56"/>
      <c r="D59" s="56"/>
      <c r="E59" s="56">
        <v>12632.8</v>
      </c>
      <c r="F59" s="55">
        <f t="shared" si="2"/>
        <v>11690</v>
      </c>
      <c r="G59" s="56">
        <v>11690</v>
      </c>
      <c r="H59" s="56"/>
      <c r="I59" s="56"/>
      <c r="J59" s="56">
        <v>14151.4</v>
      </c>
      <c r="K59" s="56">
        <f t="shared" si="1"/>
        <v>12668</v>
      </c>
      <c r="L59" s="56">
        <v>12668</v>
      </c>
      <c r="M59" s="56"/>
      <c r="N59" s="56"/>
      <c r="O59" s="54"/>
      <c r="P59" s="57"/>
      <c r="Q59" s="76"/>
      <c r="R59" s="82"/>
      <c r="S59" s="50">
        <f>J59/G59*100</f>
        <v>121.05560307955517</v>
      </c>
      <c r="T59" s="51">
        <f>L59/G59*100</f>
        <v>108.366124893071</v>
      </c>
      <c r="U59" s="60"/>
      <c r="V59" s="56">
        <v>6679.7</v>
      </c>
      <c r="W59" s="5">
        <f>L59/V59*100</f>
        <v>189.64923574412026</v>
      </c>
    </row>
    <row r="60" spans="1:23" ht="15" customHeight="1" hidden="1">
      <c r="A60" s="45" t="s">
        <v>67</v>
      </c>
      <c r="B60" s="46" t="s">
        <v>68</v>
      </c>
      <c r="C60" s="56"/>
      <c r="D60" s="56"/>
      <c r="E60" s="47">
        <f aca="true" t="shared" si="9" ref="E60:N60">E62</f>
        <v>491.8</v>
      </c>
      <c r="F60" s="47">
        <f t="shared" si="9"/>
        <v>130</v>
      </c>
      <c r="G60" s="47">
        <f t="shared" si="9"/>
        <v>130</v>
      </c>
      <c r="H60" s="47">
        <f t="shared" si="9"/>
        <v>0</v>
      </c>
      <c r="I60" s="47">
        <f t="shared" si="9"/>
        <v>0</v>
      </c>
      <c r="J60" s="47">
        <f>J62</f>
        <v>930</v>
      </c>
      <c r="K60" s="47">
        <f t="shared" si="9"/>
        <v>140</v>
      </c>
      <c r="L60" s="47">
        <f t="shared" si="9"/>
        <v>140</v>
      </c>
      <c r="M60" s="47">
        <f t="shared" si="9"/>
        <v>0</v>
      </c>
      <c r="N60" s="47">
        <f t="shared" si="9"/>
        <v>0</v>
      </c>
      <c r="O60" s="46"/>
      <c r="P60" s="49"/>
      <c r="Q60" s="75"/>
      <c r="R60" s="80"/>
      <c r="S60" s="50">
        <f>J60/G60*100</f>
        <v>715.3846153846155</v>
      </c>
      <c r="T60" s="51">
        <f>L60/G60*100</f>
        <v>107.6923076923077</v>
      </c>
      <c r="U60" s="60"/>
      <c r="V60" s="47">
        <f>V62</f>
        <v>0</v>
      </c>
      <c r="W60" s="5"/>
    </row>
    <row r="61" spans="1:23" ht="12" customHeight="1" hidden="1">
      <c r="A61" s="59" t="s">
        <v>69</v>
      </c>
      <c r="B61" s="54" t="s">
        <v>70</v>
      </c>
      <c r="C61" s="56"/>
      <c r="D61" s="56"/>
      <c r="E61" s="47"/>
      <c r="F61" s="55">
        <f t="shared" si="2"/>
        <v>0</v>
      </c>
      <c r="G61" s="47"/>
      <c r="H61" s="47"/>
      <c r="I61" s="47"/>
      <c r="J61" s="47"/>
      <c r="K61" s="47"/>
      <c r="L61" s="47"/>
      <c r="M61" s="47"/>
      <c r="N61" s="47"/>
      <c r="O61" s="54" t="s">
        <v>70</v>
      </c>
      <c r="P61" s="57"/>
      <c r="Q61" s="76"/>
      <c r="R61" s="82"/>
      <c r="S61" s="50"/>
      <c r="T61" s="51"/>
      <c r="U61" s="60"/>
      <c r="V61" s="47"/>
      <c r="W61" s="5"/>
    </row>
    <row r="62" spans="1:23" ht="12" customHeight="1" hidden="1">
      <c r="A62" s="59" t="s">
        <v>71</v>
      </c>
      <c r="B62" s="54"/>
      <c r="C62" s="56"/>
      <c r="D62" s="56"/>
      <c r="E62" s="56">
        <v>491.8</v>
      </c>
      <c r="F62" s="55">
        <f t="shared" si="2"/>
        <v>130</v>
      </c>
      <c r="G62" s="56">
        <v>130</v>
      </c>
      <c r="H62" s="56"/>
      <c r="I62" s="56"/>
      <c r="J62" s="56">
        <v>930</v>
      </c>
      <c r="K62" s="56">
        <f t="shared" si="1"/>
        <v>140</v>
      </c>
      <c r="L62" s="56">
        <v>140</v>
      </c>
      <c r="M62" s="56"/>
      <c r="N62" s="56"/>
      <c r="O62" s="54" t="s">
        <v>126</v>
      </c>
      <c r="P62" s="57"/>
      <c r="Q62" s="76"/>
      <c r="R62" s="82"/>
      <c r="S62" s="50">
        <f aca="true" t="shared" si="10" ref="S62:S69">J62/G62*100</f>
        <v>715.3846153846155</v>
      </c>
      <c r="T62" s="51">
        <f aca="true" t="shared" si="11" ref="T62:T69">L62/G62*100</f>
        <v>107.6923076923077</v>
      </c>
      <c r="U62" s="60"/>
      <c r="V62" s="56"/>
      <c r="W62" s="5"/>
    </row>
    <row r="63" spans="1:23" ht="15" customHeight="1" hidden="1">
      <c r="A63" s="45" t="s">
        <v>72</v>
      </c>
      <c r="B63" s="46" t="s">
        <v>73</v>
      </c>
      <c r="C63" s="47">
        <f aca="true" t="shared" si="12" ref="C63:N63">SUM(C64:C67)</f>
        <v>868060</v>
      </c>
      <c r="D63" s="47">
        <f t="shared" si="12"/>
        <v>0</v>
      </c>
      <c r="E63" s="47">
        <f t="shared" si="12"/>
        <v>972144.5</v>
      </c>
      <c r="F63" s="47">
        <f t="shared" si="12"/>
        <v>939774.4</v>
      </c>
      <c r="G63" s="47">
        <f t="shared" si="12"/>
        <v>482904.39999999997</v>
      </c>
      <c r="H63" s="47">
        <f t="shared" si="12"/>
        <v>391088.5</v>
      </c>
      <c r="I63" s="47">
        <f t="shared" si="12"/>
        <v>65781.5</v>
      </c>
      <c r="J63" s="47">
        <f t="shared" si="12"/>
        <v>723596.9</v>
      </c>
      <c r="K63" s="47">
        <f t="shared" si="12"/>
        <v>1129931.1</v>
      </c>
      <c r="L63" s="47">
        <f t="shared" si="12"/>
        <v>582000</v>
      </c>
      <c r="M63" s="47">
        <f t="shared" si="12"/>
        <v>484038.6</v>
      </c>
      <c r="N63" s="47">
        <f t="shared" si="12"/>
        <v>63892.5</v>
      </c>
      <c r="O63" s="46"/>
      <c r="P63" s="49"/>
      <c r="Q63" s="75"/>
      <c r="R63" s="80"/>
      <c r="S63" s="50">
        <f t="shared" si="10"/>
        <v>149.84268107724844</v>
      </c>
      <c r="T63" s="51">
        <f t="shared" si="11"/>
        <v>120.52074903438445</v>
      </c>
      <c r="U63" s="52" t="e">
        <f>L63/L94*100</f>
        <v>#REF!</v>
      </c>
      <c r="V63" s="47">
        <f>SUM(V64:V67)</f>
        <v>497109.89999999997</v>
      </c>
      <c r="W63" s="5">
        <f aca="true" t="shared" si="13" ref="W63:W69">L63/V63*100</f>
        <v>117.07672689680895</v>
      </c>
    </row>
    <row r="64" spans="1:23" ht="15.75" customHeight="1" hidden="1">
      <c r="A64" s="59" t="s">
        <v>74</v>
      </c>
      <c r="B64" s="54"/>
      <c r="C64" s="56">
        <v>273586</v>
      </c>
      <c r="D64" s="56"/>
      <c r="E64" s="56">
        <v>297228</v>
      </c>
      <c r="F64" s="55">
        <f t="shared" si="2"/>
        <v>307666.6</v>
      </c>
      <c r="G64" s="56">
        <f>266621.4+3925.8</f>
        <v>270547.2</v>
      </c>
      <c r="H64" s="56">
        <f>148+151.1</f>
        <v>299.1</v>
      </c>
      <c r="I64" s="56">
        <v>36820.3</v>
      </c>
      <c r="J64" s="56">
        <v>378102.7</v>
      </c>
      <c r="K64" s="56">
        <f>L64+M64+N64</f>
        <v>365365.7</v>
      </c>
      <c r="L64" s="56">
        <v>322946</v>
      </c>
      <c r="M64" s="56"/>
      <c r="N64" s="56">
        <v>42419.7</v>
      </c>
      <c r="O64" s="54" t="s">
        <v>75</v>
      </c>
      <c r="P64" s="57"/>
      <c r="Q64" s="76"/>
      <c r="R64" s="82"/>
      <c r="S64" s="50">
        <f t="shared" si="10"/>
        <v>139.75480064107114</v>
      </c>
      <c r="T64" s="51">
        <f t="shared" si="11"/>
        <v>119.36771106853075</v>
      </c>
      <c r="U64" s="60"/>
      <c r="V64" s="56">
        <v>144966.1</v>
      </c>
      <c r="W64" s="5">
        <f t="shared" si="13"/>
        <v>222.7734622094407</v>
      </c>
    </row>
    <row r="65" spans="1:23" ht="15" customHeight="1" hidden="1">
      <c r="A65" s="59" t="s">
        <v>76</v>
      </c>
      <c r="B65" s="54"/>
      <c r="C65" s="56">
        <v>560216</v>
      </c>
      <c r="D65" s="56"/>
      <c r="E65" s="56">
        <v>630304.6</v>
      </c>
      <c r="F65" s="55">
        <f t="shared" si="2"/>
        <v>584069.1</v>
      </c>
      <c r="G65" s="56">
        <f>229015.3+1537.8-49348.1</f>
        <v>181204.99999999997</v>
      </c>
      <c r="H65" s="56">
        <f>388910.2+322</f>
        <v>389232.2</v>
      </c>
      <c r="I65" s="56">
        <f>19789.6+25-6182.7</f>
        <v>13631.899999999998</v>
      </c>
      <c r="J65" s="56">
        <v>303240.7</v>
      </c>
      <c r="K65" s="56">
        <f>L65+M65+N65</f>
        <v>717186.4</v>
      </c>
      <c r="L65" s="56">
        <v>221625</v>
      </c>
      <c r="M65" s="56">
        <f>10772.6+447892+24724</f>
        <v>483388.6</v>
      </c>
      <c r="N65" s="56">
        <f>13347.8-1175</f>
        <v>12172.8</v>
      </c>
      <c r="O65" s="54" t="s">
        <v>77</v>
      </c>
      <c r="P65" s="57"/>
      <c r="Q65" s="76"/>
      <c r="R65" s="82"/>
      <c r="S65" s="50">
        <f t="shared" si="10"/>
        <v>167.34676195469223</v>
      </c>
      <c r="T65" s="51">
        <f t="shared" si="11"/>
        <v>122.30622775309735</v>
      </c>
      <c r="U65" s="60"/>
      <c r="V65" s="56">
        <v>322667</v>
      </c>
      <c r="W65" s="5">
        <f t="shared" si="13"/>
        <v>68.68536292834409</v>
      </c>
    </row>
    <row r="66" spans="1:23" ht="16.5" customHeight="1" hidden="1">
      <c r="A66" s="59" t="s">
        <v>78</v>
      </c>
      <c r="B66" s="54"/>
      <c r="C66" s="56">
        <v>3320</v>
      </c>
      <c r="D66" s="56"/>
      <c r="E66" s="56">
        <v>13350</v>
      </c>
      <c r="F66" s="55">
        <f t="shared" si="2"/>
        <v>18884.4</v>
      </c>
      <c r="G66" s="56">
        <f>4600+170+100-2190.6</f>
        <v>2679.4</v>
      </c>
      <c r="H66" s="56">
        <v>1557.2</v>
      </c>
      <c r="I66" s="56">
        <f>15244.9-597.1</f>
        <v>14647.8</v>
      </c>
      <c r="J66" s="56">
        <v>4580</v>
      </c>
      <c r="K66" s="56">
        <f t="shared" si="1"/>
        <v>14030</v>
      </c>
      <c r="L66" s="56">
        <v>4080</v>
      </c>
      <c r="M66" s="56">
        <v>650</v>
      </c>
      <c r="N66" s="56">
        <v>9300</v>
      </c>
      <c r="O66" s="54" t="s">
        <v>79</v>
      </c>
      <c r="P66" s="57"/>
      <c r="Q66" s="76"/>
      <c r="R66" s="82"/>
      <c r="S66" s="50">
        <f t="shared" si="10"/>
        <v>170.93379114727176</v>
      </c>
      <c r="T66" s="51">
        <f t="shared" si="11"/>
        <v>152.27289691722027</v>
      </c>
      <c r="U66" s="60"/>
      <c r="V66" s="56">
        <v>12560</v>
      </c>
      <c r="W66" s="5">
        <f t="shared" si="13"/>
        <v>32.48407643312102</v>
      </c>
    </row>
    <row r="67" spans="1:23" ht="15.75" customHeight="1" hidden="1">
      <c r="A67" s="59" t="s">
        <v>122</v>
      </c>
      <c r="B67" s="54"/>
      <c r="C67" s="56">
        <v>30938</v>
      </c>
      <c r="D67" s="56"/>
      <c r="E67" s="56">
        <f>SUM(E68:E69)</f>
        <v>31261.9</v>
      </c>
      <c r="F67" s="55">
        <f t="shared" si="2"/>
        <v>29154.3</v>
      </c>
      <c r="G67" s="56">
        <f>SUM(G68:G69)</f>
        <v>28472.8</v>
      </c>
      <c r="H67" s="56">
        <f>SUM(H68:H69)</f>
        <v>0</v>
      </c>
      <c r="I67" s="56">
        <f>SUM(I68:I69)</f>
        <v>681.5</v>
      </c>
      <c r="J67" s="56">
        <f>SUM(J68:J69)</f>
        <v>37673.5</v>
      </c>
      <c r="K67" s="56">
        <f t="shared" si="1"/>
        <v>33349</v>
      </c>
      <c r="L67" s="56">
        <f>SUM(L68:L69)</f>
        <v>33349</v>
      </c>
      <c r="M67" s="56">
        <f>SUM(M68:M69)</f>
        <v>0</v>
      </c>
      <c r="N67" s="56">
        <f>SUM(N68:N69)</f>
        <v>0</v>
      </c>
      <c r="O67" s="54" t="s">
        <v>80</v>
      </c>
      <c r="P67" s="57"/>
      <c r="Q67" s="76"/>
      <c r="R67" s="82"/>
      <c r="S67" s="50">
        <f t="shared" si="10"/>
        <v>132.3139979208227</v>
      </c>
      <c r="T67" s="51">
        <f t="shared" si="11"/>
        <v>117.1258183248574</v>
      </c>
      <c r="U67" s="60"/>
      <c r="V67" s="56">
        <f>SUM(V68:V69)</f>
        <v>16916.8</v>
      </c>
      <c r="W67" s="5">
        <f t="shared" si="13"/>
        <v>197.13539203631893</v>
      </c>
    </row>
    <row r="68" spans="1:23" ht="1.5" customHeight="1" hidden="1">
      <c r="A68" s="59" t="s">
        <v>81</v>
      </c>
      <c r="B68" s="54"/>
      <c r="C68" s="56"/>
      <c r="D68" s="56"/>
      <c r="E68" s="56">
        <v>20082.2</v>
      </c>
      <c r="F68" s="55">
        <f t="shared" si="2"/>
        <v>17974.6</v>
      </c>
      <c r="G68" s="56">
        <f>17103.1+10.6+179.4</f>
        <v>17293.1</v>
      </c>
      <c r="H68" s="56"/>
      <c r="I68" s="56">
        <v>681.5</v>
      </c>
      <c r="J68" s="56">
        <v>23991.8</v>
      </c>
      <c r="K68" s="56">
        <f t="shared" si="1"/>
        <v>20317</v>
      </c>
      <c r="L68" s="56">
        <v>20317</v>
      </c>
      <c r="M68" s="56"/>
      <c r="N68" s="56"/>
      <c r="O68" s="54"/>
      <c r="P68" s="57"/>
      <c r="Q68" s="76"/>
      <c r="R68" s="82"/>
      <c r="S68" s="50">
        <f t="shared" si="10"/>
        <v>138.7362589703408</v>
      </c>
      <c r="T68" s="51">
        <f t="shared" si="11"/>
        <v>117.48616500222633</v>
      </c>
      <c r="U68" s="60"/>
      <c r="V68" s="56">
        <v>9658.6</v>
      </c>
      <c r="W68" s="5">
        <f t="shared" si="13"/>
        <v>210.35139668274905</v>
      </c>
    </row>
    <row r="69" spans="1:23" ht="13.5" customHeight="1" hidden="1">
      <c r="A69" s="59" t="s">
        <v>82</v>
      </c>
      <c r="B69" s="54"/>
      <c r="C69" s="56"/>
      <c r="D69" s="56"/>
      <c r="E69" s="56">
        <v>11179.7</v>
      </c>
      <c r="F69" s="55">
        <f t="shared" si="2"/>
        <v>11179.7</v>
      </c>
      <c r="G69" s="56">
        <v>11179.7</v>
      </c>
      <c r="H69" s="56"/>
      <c r="I69" s="56"/>
      <c r="J69" s="56">
        <v>13681.7</v>
      </c>
      <c r="K69" s="56">
        <f t="shared" si="1"/>
        <v>13032</v>
      </c>
      <c r="L69" s="56">
        <v>13032</v>
      </c>
      <c r="M69" s="56"/>
      <c r="N69" s="56"/>
      <c r="O69" s="54"/>
      <c r="P69" s="57"/>
      <c r="Q69" s="76"/>
      <c r="R69" s="82"/>
      <c r="S69" s="50">
        <f t="shared" si="10"/>
        <v>122.37984919094428</v>
      </c>
      <c r="T69" s="51">
        <f t="shared" si="11"/>
        <v>116.5684231240552</v>
      </c>
      <c r="U69" s="60"/>
      <c r="V69" s="56">
        <v>7258.2</v>
      </c>
      <c r="W69" s="5">
        <f t="shared" si="13"/>
        <v>179.5486484252294</v>
      </c>
    </row>
    <row r="70" spans="1:23" ht="18" customHeight="1">
      <c r="A70" s="45" t="s">
        <v>72</v>
      </c>
      <c r="B70" s="46" t="s">
        <v>73</v>
      </c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6"/>
      <c r="P70" s="49">
        <v>20</v>
      </c>
      <c r="Q70" s="75" t="s">
        <v>154</v>
      </c>
      <c r="R70" s="80">
        <f>R71+R72</f>
        <v>109</v>
      </c>
      <c r="S70" s="50"/>
      <c r="T70" s="51"/>
      <c r="U70" s="60"/>
      <c r="V70" s="56"/>
      <c r="W70" s="5"/>
    </row>
    <row r="71" spans="1:23" ht="30" customHeight="1">
      <c r="A71" s="53" t="s">
        <v>170</v>
      </c>
      <c r="B71" s="46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54" t="s">
        <v>169</v>
      </c>
      <c r="P71" s="49"/>
      <c r="Q71" s="75"/>
      <c r="R71" s="82">
        <v>59</v>
      </c>
      <c r="S71" s="50"/>
      <c r="T71" s="51"/>
      <c r="U71" s="60"/>
      <c r="V71" s="56"/>
      <c r="W71" s="5"/>
    </row>
    <row r="72" spans="1:23" ht="20.25" customHeight="1">
      <c r="A72" s="59" t="s">
        <v>164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6" t="s">
        <v>154</v>
      </c>
      <c r="R72" s="82">
        <v>50</v>
      </c>
      <c r="S72" s="50"/>
      <c r="T72" s="51"/>
      <c r="U72" s="60"/>
      <c r="V72" s="56"/>
      <c r="W72" s="5"/>
    </row>
    <row r="73" spans="1:23" ht="23.25" customHeight="1">
      <c r="A73" s="45" t="s">
        <v>132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5" t="s">
        <v>155</v>
      </c>
      <c r="R73" s="80">
        <v>8060.3</v>
      </c>
      <c r="S73" s="50">
        <f>J73/G73*100</f>
        <v>104.8353679915851</v>
      </c>
      <c r="T73" s="51">
        <f>L73/G73*100</f>
        <v>99.4485704268001</v>
      </c>
      <c r="U73" s="62" t="e">
        <f>L73/L94*100</f>
        <v>#REF!</v>
      </c>
      <c r="V73" s="47">
        <f>SUM(V75:V77)</f>
        <v>1570.6</v>
      </c>
      <c r="W73" s="5">
        <f>L73/V73*100</f>
        <v>198.65019737679867</v>
      </c>
    </row>
    <row r="74" spans="1:23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6" t="s">
        <v>155</v>
      </c>
      <c r="R74" s="82">
        <v>8060.3</v>
      </c>
      <c r="S74" s="50"/>
      <c r="T74" s="51"/>
      <c r="U74" s="62"/>
      <c r="V74" s="47"/>
      <c r="W74" s="5"/>
    </row>
    <row r="75" spans="1:23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6"/>
      <c r="R75" s="82">
        <v>30</v>
      </c>
      <c r="S75" s="50">
        <f>J75/G75*100</f>
        <v>125</v>
      </c>
      <c r="T75" s="51">
        <f>L75/G75*100</f>
        <v>100</v>
      </c>
      <c r="U75" s="60"/>
      <c r="V75" s="56">
        <v>275</v>
      </c>
      <c r="W75" s="5">
        <f>L75/V75*100</f>
        <v>145.45454545454547</v>
      </c>
    </row>
    <row r="76" spans="1:23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6"/>
      <c r="R76" s="82"/>
      <c r="S76" s="50">
        <f>J76/G76*100</f>
        <v>114.58333333333333</v>
      </c>
      <c r="T76" s="51">
        <f>L76/G76*100</f>
        <v>100</v>
      </c>
      <c r="U76" s="60"/>
      <c r="V76" s="56">
        <v>313.3</v>
      </c>
      <c r="W76" s="5">
        <f>L76/V76*100</f>
        <v>153.20778806255984</v>
      </c>
    </row>
    <row r="77" spans="1:23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6"/>
      <c r="R77" s="82"/>
      <c r="S77" s="50">
        <f>J77/G77*100</f>
        <v>99.18929694768084</v>
      </c>
      <c r="T77" s="51">
        <f>L77/G77*100</f>
        <v>99.23359766092233</v>
      </c>
      <c r="U77" s="60"/>
      <c r="V77" s="56">
        <v>982.3</v>
      </c>
      <c r="W77" s="5">
        <f>L77/V77*100</f>
        <v>228.03624147409144</v>
      </c>
    </row>
    <row r="78" spans="1:23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5"/>
      <c r="R78" s="80">
        <v>397.3</v>
      </c>
      <c r="S78" s="50"/>
      <c r="T78" s="51"/>
      <c r="U78" s="60"/>
      <c r="V78" s="56"/>
      <c r="W78" s="5"/>
    </row>
    <row r="79" spans="1:23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156</v>
      </c>
      <c r="P79" s="49"/>
      <c r="Q79" s="75"/>
      <c r="R79" s="82">
        <v>396.1</v>
      </c>
      <c r="S79" s="50"/>
      <c r="T79" s="51"/>
      <c r="U79" s="60"/>
      <c r="V79" s="56"/>
      <c r="W79" s="5"/>
    </row>
    <row r="80" spans="1:23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1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6"/>
      <c r="R80" s="81"/>
      <c r="S80" s="50" t="e">
        <f>J80/G80*100</f>
        <v>#DIV/0!</v>
      </c>
      <c r="T80" s="51"/>
      <c r="U80" s="60"/>
      <c r="V80" s="56"/>
      <c r="W80" s="5"/>
    </row>
    <row r="81" spans="1:23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6"/>
      <c r="R81" s="81"/>
      <c r="S81" s="50">
        <f>J81/G81*100</f>
        <v>113.96825396825396</v>
      </c>
      <c r="T81" s="51">
        <f>L81/G81*100</f>
        <v>113.96825396825396</v>
      </c>
      <c r="U81" s="60"/>
      <c r="V81" s="56">
        <v>3441.8</v>
      </c>
      <c r="W81" s="5">
        <f aca="true" t="shared" si="17" ref="W81:W89">L81/V81*100</f>
        <v>208.6117729095241</v>
      </c>
    </row>
    <row r="82" spans="1:23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6"/>
      <c r="R82" s="81"/>
      <c r="S82" s="50">
        <f>J82/G82*100</f>
        <v>294.0845070422535</v>
      </c>
      <c r="T82" s="51"/>
      <c r="U82" s="60"/>
      <c r="V82" s="56">
        <v>14181.6</v>
      </c>
      <c r="W82" s="5">
        <f t="shared" si="17"/>
        <v>2.944660687087494</v>
      </c>
    </row>
    <row r="83" spans="1:23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9">L83+M83+N83</f>
        <v>0</v>
      </c>
      <c r="L83" s="56"/>
      <c r="M83" s="56"/>
      <c r="N83" s="56"/>
      <c r="O83" s="54" t="s">
        <v>98</v>
      </c>
      <c r="P83" s="57"/>
      <c r="Q83" s="76"/>
      <c r="R83" s="81"/>
      <c r="S83" s="50" t="e">
        <f>J83/G83*100</f>
        <v>#DIV/0!</v>
      </c>
      <c r="T83" s="51" t="e">
        <f>L83/G83*100</f>
        <v>#DIV/0!</v>
      </c>
      <c r="U83" s="60"/>
      <c r="V83" s="56"/>
      <c r="W83" s="5" t="e">
        <f t="shared" si="17"/>
        <v>#DIV/0!</v>
      </c>
    </row>
    <row r="84" spans="1:23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6"/>
      <c r="R84" s="81"/>
      <c r="S84" s="50">
        <f>J84/G84*100</f>
        <v>0</v>
      </c>
      <c r="T84" s="51">
        <f>L84/G84*100</f>
        <v>0</v>
      </c>
      <c r="U84" s="60"/>
      <c r="V84" s="56">
        <v>6400.4</v>
      </c>
      <c r="W84" s="5">
        <f t="shared" si="17"/>
        <v>0</v>
      </c>
    </row>
    <row r="85" spans="1:23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6"/>
      <c r="R85" s="81"/>
      <c r="S85" s="50"/>
      <c r="T85" s="51"/>
      <c r="U85" s="60"/>
      <c r="V85" s="56">
        <v>9504.4</v>
      </c>
      <c r="W85" s="5">
        <f t="shared" si="17"/>
        <v>2.7460965447582173</v>
      </c>
    </row>
    <row r="86" spans="1:23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6"/>
      <c r="R86" s="81"/>
      <c r="S86" s="50">
        <f>J86/G86*100</f>
        <v>69.17105263157895</v>
      </c>
      <c r="T86" s="51">
        <f>L86/G86*100</f>
        <v>68.42105263157895</v>
      </c>
      <c r="U86" s="60"/>
      <c r="V86" s="56">
        <v>3408.6</v>
      </c>
      <c r="W86" s="5">
        <f t="shared" si="17"/>
        <v>152.55530129672005</v>
      </c>
    </row>
    <row r="87" spans="1:23" ht="24" customHeight="1">
      <c r="A87" s="59" t="s">
        <v>99</v>
      </c>
      <c r="B87" s="54"/>
      <c r="C87" s="56"/>
      <c r="D87" s="56"/>
      <c r="E87" s="56"/>
      <c r="F87" s="55"/>
      <c r="G87" s="56"/>
      <c r="H87" s="56"/>
      <c r="I87" s="56"/>
      <c r="J87" s="56"/>
      <c r="K87" s="56"/>
      <c r="L87" s="56"/>
      <c r="M87" s="56"/>
      <c r="N87" s="56"/>
      <c r="O87" s="54" t="s">
        <v>166</v>
      </c>
      <c r="P87" s="57"/>
      <c r="Q87" s="76"/>
      <c r="R87" s="82">
        <v>1.2</v>
      </c>
      <c r="S87" s="50"/>
      <c r="T87" s="51"/>
      <c r="U87" s="60"/>
      <c r="V87" s="56"/>
      <c r="W87" s="5"/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150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150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50"/>
      <c r="T93" s="51"/>
      <c r="U93" s="44"/>
      <c r="V93" s="56"/>
      <c r="W93" s="5"/>
    </row>
    <row r="94" spans="1:24" ht="21.75" customHeight="1" thickBot="1">
      <c r="A94" s="68" t="s">
        <v>108</v>
      </c>
      <c r="B94" s="69"/>
      <c r="C94" s="70" t="e">
        <f>SUM(C14+C35+C40+C51+C63+C73+#REF!+#REF!+C88)</f>
        <v>#REF!</v>
      </c>
      <c r="D94" s="70" t="e">
        <f>SUM(D14+D35+D40+D51+D63+D73+#REF!+#REF!+D88)</f>
        <v>#REF!</v>
      </c>
      <c r="E94" s="71" t="e">
        <f>SUM(E14+E35+E40+E51+E60+E63+E73+#REF!+#REF!+E88)</f>
        <v>#REF!</v>
      </c>
      <c r="F94" s="71" t="e">
        <f>SUM(F14+F35+F40+F51+F60+F63+F73+#REF!+#REF!+F88)</f>
        <v>#REF!</v>
      </c>
      <c r="G94" s="71" t="e">
        <f>SUM(G14+G35+G40+G51+G60+G63+G73+#REF!+#REF!+G88)</f>
        <v>#REF!</v>
      </c>
      <c r="H94" s="71" t="e">
        <f>SUM(H14+H35+H40+H51+H60+H63+H73+#REF!+#REF!+H88)</f>
        <v>#REF!</v>
      </c>
      <c r="I94" s="71" t="e">
        <f>SUM(I14+I35+I40+I51+I60+I63+I73+#REF!+#REF!+I88)</f>
        <v>#REF!</v>
      </c>
      <c r="J94" s="71" t="e">
        <f>SUM(J14+J35+J40+J51+J60+J63+J73+#REF!+#REF!+J88)</f>
        <v>#REF!</v>
      </c>
      <c r="K94" s="71" t="e">
        <f>SUM(K14+K35+K40+K51+K60+K63+K73+#REF!+#REF!+K88)</f>
        <v>#REF!</v>
      </c>
      <c r="L94" s="71" t="e">
        <f>SUM(L14+L35+L40+L51+L60+L63+L73+#REF!+#REF!+L88)</f>
        <v>#REF!</v>
      </c>
      <c r="M94" s="71" t="e">
        <f>SUM(M14+M35+M40+M51+M60+M63+M73+#REF!+#REF!+M88)</f>
        <v>#REF!</v>
      </c>
      <c r="N94" s="71" t="e">
        <f>SUM(N14+N35+N40+N51+N60+N63+N73+#REF!+#REF!+N88)</f>
        <v>#REF!</v>
      </c>
      <c r="O94" s="69"/>
      <c r="P94" s="72">
        <v>18086</v>
      </c>
      <c r="Q94" s="78">
        <v>209.459</v>
      </c>
      <c r="R94" s="85">
        <f>R14+R31+R35+R40+R51+R70+R73+R78+R88</f>
        <v>45240.21000000001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SUM(V14+V35+V40+V51+V60+V63+V73+#REF!+#REF!+V88)</f>
        <v>#REF!</v>
      </c>
      <c r="W94" s="5" t="e">
        <f>L94/V94*100</f>
        <v>#REF!</v>
      </c>
      <c r="X94" s="86"/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18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2019-12-06T12:06:50Z</cp:lastPrinted>
  <dcterms:created xsi:type="dcterms:W3CDTF">2007-10-24T16:54:59Z</dcterms:created>
  <dcterms:modified xsi:type="dcterms:W3CDTF">2019-12-27T08:07:25Z</dcterms:modified>
  <cp:category/>
  <cp:version/>
  <cp:contentType/>
  <cp:contentStatus/>
</cp:coreProperties>
</file>