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сеть\СОВЕТ ДЕПУТАТОВ   26    мая   2016 года\рсд 31 от 26.05.20146\"/>
    </mc:Choice>
  </mc:AlternateContent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расходов'!$8:$10</definedName>
    <definedName name="_xlnm.Print_Titles" localSheetId="0">'Роспись расходов'!$8:$10</definedName>
  </definedNames>
  <calcPr calcId="152511" refMode="R1C1"/>
</workbook>
</file>

<file path=xl/calcChain.xml><?xml version="1.0" encoding="utf-8"?>
<calcChain xmlns="http://schemas.openxmlformats.org/spreadsheetml/2006/main">
  <c r="F106" i="12" l="1"/>
  <c r="F112" i="12"/>
  <c r="F167" i="12" l="1"/>
  <c r="F164" i="12"/>
  <c r="F148" i="12"/>
  <c r="F131" i="12" l="1"/>
  <c r="F129" i="12"/>
  <c r="F104" i="12"/>
  <c r="F88" i="12"/>
  <c r="F86" i="12"/>
  <c r="F83" i="12"/>
  <c r="F75" i="12"/>
  <c r="F62" i="12"/>
  <c r="F60" i="12"/>
  <c r="F44" i="12"/>
  <c r="F138" i="12" l="1"/>
  <c r="F152" i="12"/>
  <c r="F123" i="12" l="1"/>
  <c r="F121" i="12"/>
  <c r="F96" i="12" l="1"/>
  <c r="F95" i="12" s="1"/>
  <c r="F74" i="12"/>
  <c r="F77" i="12"/>
  <c r="F29" i="12"/>
  <c r="F31" i="12"/>
  <c r="F130" i="12" l="1"/>
  <c r="F87" i="12"/>
  <c r="F85" i="12" l="1"/>
  <c r="F23" i="12" l="1"/>
  <c r="F38" i="12" l="1"/>
  <c r="F42" i="12"/>
  <c r="F151" i="12" l="1"/>
  <c r="F137" i="12"/>
  <c r="F55" i="12" l="1"/>
  <c r="F48" i="12" l="1"/>
  <c r="F165" i="12" l="1"/>
  <c r="F160" i="12" l="1"/>
  <c r="F161" i="12"/>
  <c r="F141" i="12"/>
  <c r="F136" i="12"/>
  <c r="F135" i="12"/>
  <c r="F117" i="12"/>
  <c r="F118" i="12"/>
  <c r="F61" i="12"/>
  <c r="F27" i="12"/>
  <c r="F21" i="12"/>
  <c r="F25" i="12"/>
  <c r="F19" i="12"/>
  <c r="F20" i="12"/>
  <c r="F24" i="12" l="1"/>
  <c r="F82" i="12"/>
  <c r="F81" i="12" s="1"/>
  <c r="F155" i="12" l="1"/>
  <c r="F154" i="12" s="1"/>
  <c r="F153" i="12" s="1"/>
  <c r="F144" i="12"/>
  <c r="F139" i="12"/>
  <c r="F120" i="12"/>
  <c r="F101" i="12"/>
  <c r="F100" i="12" s="1"/>
  <c r="F91" i="12"/>
  <c r="F79" i="12"/>
  <c r="F78" i="12" s="1"/>
  <c r="F32" i="12"/>
  <c r="F30" i="12"/>
  <c r="F22" i="12"/>
  <c r="F15" i="12"/>
  <c r="F14" i="12" s="1"/>
  <c r="F134" i="12" l="1"/>
  <c r="F147" i="12"/>
  <c r="F133" i="12" s="1"/>
  <c r="F128" i="12"/>
  <c r="F90" i="12"/>
  <c r="F70" i="12"/>
  <c r="F18" i="12"/>
  <c r="F127" i="12" l="1"/>
  <c r="F126" i="12" s="1"/>
  <c r="F132" i="12"/>
  <c r="F163" i="12"/>
  <c r="F159" i="12"/>
  <c r="F158" i="12" s="1"/>
  <c r="F124" i="12"/>
  <c r="F116" i="12"/>
  <c r="F122" i="12"/>
  <c r="F103" i="12"/>
  <c r="F73" i="12"/>
  <c r="F69" i="12" s="1"/>
  <c r="F67" i="12"/>
  <c r="F66" i="12" s="1"/>
  <c r="F65" i="12" s="1"/>
  <c r="F63" i="12"/>
  <c r="F59" i="12"/>
  <c r="F58" i="12" s="1"/>
  <c r="F40" i="12"/>
  <c r="F37" i="12" s="1"/>
  <c r="F28" i="12"/>
  <c r="F17" i="12" s="1"/>
  <c r="F157" i="12" l="1"/>
  <c r="F115" i="12"/>
  <c r="F13" i="12"/>
  <c r="F57" i="12"/>
  <c r="F89" i="12" l="1"/>
  <c r="F12" i="12" s="1"/>
  <c r="F11" i="12" s="1"/>
</calcChain>
</file>

<file path=xl/sharedStrings.xml><?xml version="1.0" encoding="utf-8"?>
<sst xmlns="http://schemas.openxmlformats.org/spreadsheetml/2006/main" count="732" uniqueCount="162">
  <si>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</si>
  <si>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</si>
  <si>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</si>
  <si>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</si>
  <si>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</si>
  <si>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</si>
  <si>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</si>
  <si>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</si>
  <si>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</si>
  <si>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</si>
  <si>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</si>
  <si>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</si>
  <si>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тыс. руб.</t>
  </si>
  <si>
    <t>Наименование показателя</t>
  </si>
  <si>
    <t/>
  </si>
  <si>
    <t>ВСЕГО:</t>
  </si>
  <si>
    <t>601</t>
  </si>
  <si>
    <t>Администрация муниципального образования Большеколпанское сельское поселение Гатчинского муниципального района Ленинградской области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</si>
  <si>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</si>
  <si>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</si>
  <si>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</si>
  <si>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</si>
  <si>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</si>
  <si>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</si>
  <si>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</si>
  <si>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</si>
  <si>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</si>
  <si>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</si>
  <si>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</si>
  <si>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</si>
  <si>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</si>
  <si>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</si>
  <si>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852</t>
  </si>
  <si>
    <t>Уплата прочих налогов, сборов и иных платежей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</si>
  <si>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</si>
  <si>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</si>
  <si>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</si>
  <si>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</si>
  <si>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</si>
  <si>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</si>
  <si>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</si>
  <si>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</si>
  <si>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</si>
  <si>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</si>
  <si>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</si>
  <si>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</si>
  <si>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</si>
  <si>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</si>
  <si>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0400</t>
  </si>
  <si>
    <t>НАЦИОНАЛЬНАЯ ЭКОНОМИКА</t>
  </si>
  <si>
    <t>0401</t>
  </si>
  <si>
    <t>Общеэкономические вопросы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</si>
  <si>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</si>
  <si>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</si>
  <si>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</si>
  <si>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</si>
  <si>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</si>
  <si>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</si>
  <si>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</si>
  <si>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</si>
  <si>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</si>
  <si>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</si>
  <si>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Бюджетные инвестиции в объекты капитального строительства государственной (муниципальной) собственности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</si>
  <si>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</si>
  <si>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</si>
  <si>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</si>
  <si>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</si>
  <si>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</si>
  <si>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</si>
  <si>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111</t>
  </si>
  <si>
    <t>Фонд оплаты труда казенных учреждений и взносы по обязательному социальному страхованию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</si>
  <si>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</si>
  <si>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</si>
  <si>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</si>
  <si>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</si>
  <si>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</si>
  <si>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</si>
  <si>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</si>
  <si>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</si>
  <si>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</si>
  <si>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</si>
  <si>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1000</t>
  </si>
  <si>
    <t>СОЦИАЛЬНАЯ ПОЛИТИКА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</si>
  <si>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</si>
  <si>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</si>
  <si>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</si>
  <si>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</si>
  <si>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</si>
  <si>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</si>
  <si>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1102</t>
  </si>
  <si>
    <t>Массовый спорт</t>
  </si>
  <si>
    <t>853</t>
  </si>
  <si>
    <t>Уплата иных платежей</t>
  </si>
  <si>
    <t xml:space="preserve">Ведомственная  структура  расходов бюджета МО Большеколпанское сельское поселение  на 2016 год </t>
  </si>
  <si>
    <t>Запланированы расходы на 2016 год</t>
  </si>
  <si>
    <t>242</t>
  </si>
  <si>
    <t xml:space="preserve">Закупка товаров, работ, услуг в сфере информационно-коммуникационных технологий </t>
  </si>
  <si>
    <t>602</t>
  </si>
  <si>
    <t>6180011050</t>
  </si>
  <si>
    <t>6170011020</t>
  </si>
  <si>
    <t>6170011040</t>
  </si>
  <si>
    <t>6180011030</t>
  </si>
  <si>
    <t>6290015020</t>
  </si>
  <si>
    <t>6180071340</t>
  </si>
  <si>
    <t>6290015050</t>
  </si>
  <si>
    <t>6290015070</t>
  </si>
  <si>
    <t>6290015500</t>
  </si>
  <si>
    <t>6290051180</t>
  </si>
  <si>
    <t>6290015160</t>
  </si>
  <si>
    <t>6290015280</t>
  </si>
  <si>
    <t>7940100000</t>
  </si>
  <si>
    <t>129</t>
  </si>
  <si>
    <t>Взносы по обязательному социальному страхованиюна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</si>
  <si>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</si>
  <si>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</si>
  <si>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межбюджетные трансферты</t>
  </si>
  <si>
    <t>540</t>
  </si>
  <si>
    <t>112</t>
  </si>
  <si>
    <t>Иные выплаты персоналу казенных учреждений, за исключением фонда оплаты труда</t>
  </si>
  <si>
    <t>7130112900</t>
  </si>
  <si>
    <t>7150115660</t>
  </si>
  <si>
    <t>7140112500</t>
  </si>
  <si>
    <t>7140112600</t>
  </si>
  <si>
    <t>7140115630</t>
  </si>
  <si>
    <t>6290013010</t>
  </si>
  <si>
    <t>6290013020</t>
  </si>
  <si>
    <t>6290013030</t>
  </si>
  <si>
    <t>6290013040</t>
  </si>
  <si>
    <t>6290013060</t>
  </si>
  <si>
    <t>6290013070</t>
  </si>
  <si>
    <t>7120115120</t>
  </si>
  <si>
    <t>7110115330</t>
  </si>
  <si>
    <t>7130115600</t>
  </si>
  <si>
    <t>7110115180</t>
  </si>
  <si>
    <t>7130116400</t>
  </si>
  <si>
    <t>7130115200</t>
  </si>
  <si>
    <t>7130115210</t>
  </si>
  <si>
    <t>7130115620</t>
  </si>
  <si>
    <t>7130115410</t>
  </si>
  <si>
    <t>7130115380</t>
  </si>
  <si>
    <t>7130115420</t>
  </si>
  <si>
    <t>7130115530</t>
  </si>
  <si>
    <t>7150112800</t>
  </si>
  <si>
    <t>71301S9602</t>
  </si>
  <si>
    <t>7110015510</t>
  </si>
  <si>
    <t>6290017000</t>
  </si>
  <si>
    <t>7130170140</t>
  </si>
  <si>
    <t>412</t>
  </si>
  <si>
    <t>71301S0140</t>
  </si>
  <si>
    <t>7130109502</t>
  </si>
  <si>
    <t>7130109602</t>
  </si>
  <si>
    <t>6290016410</t>
  </si>
  <si>
    <t>71301S0880</t>
  </si>
  <si>
    <t>7130170880</t>
  </si>
  <si>
    <t>71301S4390</t>
  </si>
  <si>
    <t>7130172020</t>
  </si>
  <si>
    <t>7130174390</t>
  </si>
  <si>
    <t>7150115080</t>
  </si>
  <si>
    <t>Бюджетные инвестиции на приобретение объектов недвижимого имущества в государственную (муниципальную) собственность</t>
  </si>
  <si>
    <t>71301S4310</t>
  </si>
  <si>
    <t>7130174310</t>
  </si>
  <si>
    <t>Приложение   7 к Решению Совета депутатов МО Большеколпанское сельское поселение                                               «26» мая 2016г.  № 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</si>
</sst>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color indexed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/>
    <xf numFmtId="49" fontId="1" fillId="0" borderId="7" xfId="0" applyNumberFormat="1" applyFont="1" applyBorder="1"/>
    <xf numFmtId="49" fontId="2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/>
    </xf>
    <xf numFmtId="4" fontId="3" fillId="0" borderId="4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49" fontId="3" fillId="0" borderId="8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2" fontId="9" fillId="2" borderId="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tabSelected="1" zoomScaleNormal="100" workbookViewId="0">
      <selection activeCell="C1" sqref="C1:F4"/>
    </sheetView>
  </sheetViews>
  <sheetFormatPr defaultColWidth="8.85546875" defaultRowHeight="12.75" x14ac:dyDescent="0.2"/>
  <cols>
    <col min="1" max="1" width="6.42578125" customWidth="1"/>
    <col min="2" max="2" width="40.7109375" customWidth="1"/>
    <col min="3" max="3" width="7.140625" customWidth="1"/>
    <col min="4" max="4" width="10.7109375" customWidth="1"/>
    <col min="5" max="5" width="6.7109375" customWidth="1"/>
    <col min="6" max="6" width="16.85546875" customWidth="1"/>
    <col min="7" max="7" width="8.85546875" customWidth="1"/>
    <col min="8" max="34" width="15.7109375" customWidth="1"/>
  </cols>
  <sheetData>
    <row r="1" spans="1:7" ht="12.75" customHeight="1" x14ac:dyDescent="0.2">
      <c r="A1" s="15"/>
      <c r="B1" s="16"/>
      <c r="C1" s="36" t="s">
        <v>161</v>
      </c>
      <c r="D1" s="37"/>
      <c r="E1" s="37"/>
      <c r="F1" s="37"/>
    </row>
    <row r="2" spans="1:7" x14ac:dyDescent="0.2">
      <c r="A2" s="9"/>
      <c r="C2" s="37"/>
      <c r="D2" s="37"/>
      <c r="E2" s="37"/>
      <c r="F2" s="37"/>
    </row>
    <row r="3" spans="1:7" x14ac:dyDescent="0.2">
      <c r="C3" s="37"/>
      <c r="D3" s="37"/>
      <c r="E3" s="37"/>
      <c r="F3" s="37"/>
    </row>
    <row r="4" spans="1:7" ht="24.75" customHeight="1" x14ac:dyDescent="0.2">
      <c r="C4" s="37"/>
      <c r="D4" s="37"/>
      <c r="E4" s="37"/>
      <c r="F4" s="37"/>
    </row>
    <row r="5" spans="1:7" ht="15.75" x14ac:dyDescent="0.2">
      <c r="A5" s="38"/>
      <c r="B5" s="38"/>
      <c r="C5" s="38"/>
      <c r="D5" s="38"/>
      <c r="E5" s="38"/>
      <c r="F5" s="38"/>
    </row>
    <row r="6" spans="1:7" ht="42" customHeight="1" x14ac:dyDescent="0.2">
      <c r="A6" s="39" t="s">
        <v>93</v>
      </c>
      <c r="B6" s="40"/>
      <c r="C6" s="40"/>
      <c r="D6" s="40"/>
      <c r="E6" s="40"/>
      <c r="F6" s="40"/>
      <c r="G6" s="18"/>
    </row>
    <row r="7" spans="1:7" ht="13.5" customHeight="1" x14ac:dyDescent="0.2">
      <c r="A7" s="41" t="s">
        <v>6</v>
      </c>
      <c r="B7" s="41"/>
      <c r="C7" s="8"/>
      <c r="F7" s="17" t="s">
        <v>12</v>
      </c>
    </row>
    <row r="8" spans="1:7" x14ac:dyDescent="0.2">
      <c r="A8" s="42" t="s">
        <v>8</v>
      </c>
      <c r="B8" s="42" t="s">
        <v>13</v>
      </c>
      <c r="C8" s="44" t="s">
        <v>5</v>
      </c>
      <c r="D8" s="45"/>
      <c r="E8" s="45"/>
      <c r="F8" s="42" t="s">
        <v>94</v>
      </c>
      <c r="G8" s="10"/>
    </row>
    <row r="9" spans="1:7" ht="22.5" customHeight="1" x14ac:dyDescent="0.2">
      <c r="A9" s="43"/>
      <c r="B9" s="43"/>
      <c r="C9" s="2" t="s">
        <v>11</v>
      </c>
      <c r="D9" s="2" t="s">
        <v>10</v>
      </c>
      <c r="E9" s="2" t="s">
        <v>9</v>
      </c>
      <c r="F9" s="43"/>
      <c r="G9" s="10"/>
    </row>
    <row r="10" spans="1:7" x14ac:dyDescent="0.2">
      <c r="A10" s="1" t="s">
        <v>7</v>
      </c>
      <c r="B10" s="1" t="s">
        <v>0</v>
      </c>
      <c r="C10" s="1" t="s">
        <v>1</v>
      </c>
      <c r="D10" s="1" t="s">
        <v>2</v>
      </c>
      <c r="E10" s="1" t="s">
        <v>4</v>
      </c>
      <c r="F10" s="1" t="s">
        <v>3</v>
      </c>
      <c r="G10" s="10"/>
    </row>
    <row r="11" spans="1:7" x14ac:dyDescent="0.2">
      <c r="A11" s="11" t="s">
        <v>15</v>
      </c>
      <c r="B11" s="13" t="s">
        <v>14</v>
      </c>
      <c r="C11" s="11" t="s">
        <v>14</v>
      </c>
      <c r="D11" s="11" t="s">
        <v>14</v>
      </c>
      <c r="E11" s="11" t="s">
        <v>14</v>
      </c>
      <c r="F11" s="4">
        <f>F12</f>
        <v>128223.56350999999</v>
      </c>
    </row>
    <row r="12" spans="1:7" ht="42" x14ac:dyDescent="0.2">
      <c r="A12" s="5" t="s">
        <v>16</v>
      </c>
      <c r="B12" s="6" t="s">
        <v>17</v>
      </c>
      <c r="C12" s="5" t="s">
        <v>14</v>
      </c>
      <c r="D12" s="5"/>
      <c r="E12" s="5" t="s">
        <v>14</v>
      </c>
      <c r="F12" s="7">
        <f>F13+F57+F65+F69+F89+F126+F132+F153+F157</f>
        <v>128223.56350999999</v>
      </c>
    </row>
    <row r="13" spans="1:7" x14ac:dyDescent="0.2">
      <c r="A13" s="5" t="s">
        <v>16</v>
      </c>
      <c r="B13" s="6" t="s">
        <v>19</v>
      </c>
      <c r="C13" s="5" t="s">
        <v>18</v>
      </c>
      <c r="D13" s="5"/>
      <c r="E13" s="5" t="s">
        <v>14</v>
      </c>
      <c r="F13" s="7">
        <f>F14+F17+F34+F37</f>
        <v>18271.390000000003</v>
      </c>
    </row>
    <row r="14" spans="1:7" ht="52.5" x14ac:dyDescent="0.2">
      <c r="A14" s="5" t="s">
        <v>16</v>
      </c>
      <c r="B14" s="6" t="s">
        <v>21</v>
      </c>
      <c r="C14" s="5" t="s">
        <v>20</v>
      </c>
      <c r="D14" s="5"/>
      <c r="E14" s="5" t="s">
        <v>14</v>
      </c>
      <c r="F14" s="7">
        <f>F15</f>
        <v>10</v>
      </c>
    </row>
    <row r="15" spans="1:7" ht="52.5" x14ac:dyDescent="0.2">
      <c r="A15" s="5" t="s">
        <v>16</v>
      </c>
      <c r="B15" s="6" t="s">
        <v>23</v>
      </c>
      <c r="C15" s="5" t="s">
        <v>20</v>
      </c>
      <c r="D15" s="5"/>
      <c r="E15" s="5" t="s">
        <v>22</v>
      </c>
      <c r="F15" s="21">
        <f>F16</f>
        <v>10</v>
      </c>
    </row>
    <row r="16" spans="1:7" ht="45" x14ac:dyDescent="0.2">
      <c r="A16" s="3" t="s">
        <v>16</v>
      </c>
      <c r="B16" s="12" t="s">
        <v>23</v>
      </c>
      <c r="C16" s="3" t="s">
        <v>20</v>
      </c>
      <c r="D16" s="3" t="s">
        <v>98</v>
      </c>
      <c r="E16" s="3" t="s">
        <v>22</v>
      </c>
      <c r="F16" s="14">
        <v>10</v>
      </c>
    </row>
    <row r="17" spans="1:13" ht="52.5" x14ac:dyDescent="0.2">
      <c r="A17" s="5" t="s">
        <v>16</v>
      </c>
      <c r="B17" s="6" t="s">
        <v>25</v>
      </c>
      <c r="C17" s="5" t="s">
        <v>24</v>
      </c>
      <c r="D17" s="5"/>
      <c r="E17" s="5" t="s">
        <v>14</v>
      </c>
      <c r="F17" s="7">
        <f>F18+F22+F28+F32+F30+F24</f>
        <v>14945.490000000002</v>
      </c>
    </row>
    <row r="18" spans="1:13" ht="31.5" x14ac:dyDescent="0.2">
      <c r="A18" s="5" t="s">
        <v>16</v>
      </c>
      <c r="B18" s="6" t="s">
        <v>27</v>
      </c>
      <c r="C18" s="5" t="s">
        <v>24</v>
      </c>
      <c r="D18" s="5"/>
      <c r="E18" s="5" t="s">
        <v>26</v>
      </c>
      <c r="F18" s="7">
        <f>SUM(F19:F21)</f>
        <v>10003.510000000002</v>
      </c>
      <c r="I18" s="31"/>
    </row>
    <row r="19" spans="1:13" ht="33.75" x14ac:dyDescent="0.2">
      <c r="A19" s="3" t="s">
        <v>16</v>
      </c>
      <c r="B19" s="12" t="s">
        <v>27</v>
      </c>
      <c r="C19" s="3" t="s">
        <v>24</v>
      </c>
      <c r="D19" s="3" t="s">
        <v>99</v>
      </c>
      <c r="E19" s="3" t="s">
        <v>26</v>
      </c>
      <c r="F19" s="14">
        <f>9582.03-2222.56</f>
        <v>7359.4700000000012</v>
      </c>
    </row>
    <row r="20" spans="1:13" ht="33.75" x14ac:dyDescent="0.2">
      <c r="A20" s="3" t="s">
        <v>16</v>
      </c>
      <c r="B20" s="12" t="s">
        <v>27</v>
      </c>
      <c r="C20" s="3" t="s">
        <v>24</v>
      </c>
      <c r="D20" s="3" t="s">
        <v>100</v>
      </c>
      <c r="E20" s="3" t="s">
        <v>26</v>
      </c>
      <c r="F20" s="14">
        <f>1580.02-366.49</f>
        <v>1213.53</v>
      </c>
    </row>
    <row r="21" spans="1:13" ht="33.75" x14ac:dyDescent="0.2">
      <c r="A21" s="3" t="s">
        <v>16</v>
      </c>
      <c r="B21" s="12" t="s">
        <v>27</v>
      </c>
      <c r="C21" s="3" t="s">
        <v>24</v>
      </c>
      <c r="D21" s="3" t="s">
        <v>101</v>
      </c>
      <c r="E21" s="3" t="s">
        <v>26</v>
      </c>
      <c r="F21" s="14">
        <f>1430.51</f>
        <v>1430.51</v>
      </c>
    </row>
    <row r="22" spans="1:13" ht="31.5" x14ac:dyDescent="0.2">
      <c r="A22" s="5" t="s">
        <v>16</v>
      </c>
      <c r="B22" s="6" t="s">
        <v>29</v>
      </c>
      <c r="C22" s="5" t="s">
        <v>24</v>
      </c>
      <c r="D22" s="5"/>
      <c r="E22" s="5" t="s">
        <v>28</v>
      </c>
      <c r="F22" s="7">
        <f>F23</f>
        <v>30</v>
      </c>
    </row>
    <row r="23" spans="1:13" ht="33.75" x14ac:dyDescent="0.2">
      <c r="A23" s="3" t="s">
        <v>16</v>
      </c>
      <c r="B23" s="12" t="s">
        <v>29</v>
      </c>
      <c r="C23" s="3" t="s">
        <v>24</v>
      </c>
      <c r="D23" s="3" t="s">
        <v>101</v>
      </c>
      <c r="E23" s="3" t="s">
        <v>28</v>
      </c>
      <c r="F23" s="14">
        <f>10+20</f>
        <v>30</v>
      </c>
    </row>
    <row r="24" spans="1:13" ht="42" x14ac:dyDescent="0.2">
      <c r="A24" s="5" t="s">
        <v>16</v>
      </c>
      <c r="B24" s="6" t="s">
        <v>112</v>
      </c>
      <c r="C24" s="5" t="s">
        <v>24</v>
      </c>
      <c r="D24" s="5"/>
      <c r="E24" s="5" t="s">
        <v>111</v>
      </c>
      <c r="F24" s="7">
        <f>SUM(F25:F27)</f>
        <v>3021.0600000000004</v>
      </c>
    </row>
    <row r="25" spans="1:13" ht="45" x14ac:dyDescent="0.2">
      <c r="A25" s="3" t="s">
        <v>16</v>
      </c>
      <c r="B25" s="28" t="s">
        <v>112</v>
      </c>
      <c r="C25" s="3" t="s">
        <v>24</v>
      </c>
      <c r="D25" s="3" t="s">
        <v>99</v>
      </c>
      <c r="E25" s="3" t="s">
        <v>111</v>
      </c>
      <c r="F25" s="14">
        <f>2222.56</f>
        <v>2222.56</v>
      </c>
    </row>
    <row r="26" spans="1:13" ht="45" x14ac:dyDescent="0.2">
      <c r="A26" s="3" t="s">
        <v>16</v>
      </c>
      <c r="B26" s="28" t="s">
        <v>112</v>
      </c>
      <c r="C26" s="3" t="s">
        <v>24</v>
      </c>
      <c r="D26" s="3" t="s">
        <v>100</v>
      </c>
      <c r="E26" s="3" t="s">
        <v>111</v>
      </c>
      <c r="F26" s="14">
        <v>366.49</v>
      </c>
    </row>
    <row r="27" spans="1:13" ht="45" x14ac:dyDescent="0.2">
      <c r="A27" s="3" t="s">
        <v>16</v>
      </c>
      <c r="B27" s="28" t="s">
        <v>112</v>
      </c>
      <c r="C27" s="3" t="s">
        <v>24</v>
      </c>
      <c r="D27" s="3" t="s">
        <v>101</v>
      </c>
      <c r="E27" s="3" t="s">
        <v>111</v>
      </c>
      <c r="F27" s="14">
        <f>432.01</f>
        <v>432.01</v>
      </c>
    </row>
    <row r="28" spans="1:13" ht="31.5" x14ac:dyDescent="0.2">
      <c r="A28" s="5" t="s">
        <v>16</v>
      </c>
      <c r="B28" s="6" t="s">
        <v>31</v>
      </c>
      <c r="C28" s="5" t="s">
        <v>24</v>
      </c>
      <c r="D28" s="5"/>
      <c r="E28" s="5" t="s">
        <v>30</v>
      </c>
      <c r="F28" s="7">
        <f>F29</f>
        <v>1616.46</v>
      </c>
      <c r="I28" s="22"/>
      <c r="J28" s="23"/>
      <c r="K28" s="23"/>
      <c r="L28" s="23"/>
      <c r="M28" s="24"/>
    </row>
    <row r="29" spans="1:13" ht="33.75" x14ac:dyDescent="0.2">
      <c r="A29" s="3" t="s">
        <v>16</v>
      </c>
      <c r="B29" s="12" t="s">
        <v>31</v>
      </c>
      <c r="C29" s="3" t="s">
        <v>24</v>
      </c>
      <c r="D29" s="3" t="s">
        <v>101</v>
      </c>
      <c r="E29" s="3" t="s">
        <v>30</v>
      </c>
      <c r="F29" s="14">
        <f>1576.46-20+60</f>
        <v>1616.46</v>
      </c>
      <c r="I29" s="25"/>
      <c r="J29" s="26"/>
      <c r="K29" s="26"/>
      <c r="L29" s="26"/>
      <c r="M29" s="27"/>
    </row>
    <row r="30" spans="1:13" ht="31.5" x14ac:dyDescent="0.2">
      <c r="A30" s="5" t="s">
        <v>16</v>
      </c>
      <c r="B30" s="6" t="s">
        <v>96</v>
      </c>
      <c r="C30" s="5" t="s">
        <v>24</v>
      </c>
      <c r="D30" s="5"/>
      <c r="E30" s="5" t="s">
        <v>95</v>
      </c>
      <c r="F30" s="7">
        <f>F31</f>
        <v>231.95999999999998</v>
      </c>
      <c r="I30" s="25"/>
      <c r="J30" s="26"/>
      <c r="K30" s="26"/>
      <c r="L30" s="26"/>
      <c r="M30" s="27"/>
    </row>
    <row r="31" spans="1:13" ht="22.5" x14ac:dyDescent="0.2">
      <c r="A31" s="3" t="s">
        <v>16</v>
      </c>
      <c r="B31" s="12" t="s">
        <v>96</v>
      </c>
      <c r="C31" s="3" t="s">
        <v>24</v>
      </c>
      <c r="D31" s="3" t="s">
        <v>101</v>
      </c>
      <c r="E31" s="3" t="s">
        <v>95</v>
      </c>
      <c r="F31" s="14">
        <f>291.96-60</f>
        <v>231.95999999999998</v>
      </c>
      <c r="I31" s="25"/>
      <c r="J31" s="26"/>
      <c r="K31" s="26"/>
      <c r="L31" s="26"/>
      <c r="M31" s="27"/>
    </row>
    <row r="32" spans="1:13" ht="21" x14ac:dyDescent="0.2">
      <c r="A32" s="5" t="s">
        <v>16</v>
      </c>
      <c r="B32" s="6" t="s">
        <v>33</v>
      </c>
      <c r="C32" s="5" t="s">
        <v>24</v>
      </c>
      <c r="D32" s="5"/>
      <c r="E32" s="5" t="s">
        <v>32</v>
      </c>
      <c r="F32" s="7">
        <f>F33</f>
        <v>42.5</v>
      </c>
    </row>
    <row r="33" spans="1:6" x14ac:dyDescent="0.2">
      <c r="A33" s="3" t="s">
        <v>16</v>
      </c>
      <c r="B33" s="12" t="s">
        <v>33</v>
      </c>
      <c r="C33" s="3" t="s">
        <v>24</v>
      </c>
      <c r="D33" s="3" t="s">
        <v>101</v>
      </c>
      <c r="E33" s="3" t="s">
        <v>32</v>
      </c>
      <c r="F33" s="14">
        <v>42.5</v>
      </c>
    </row>
    <row r="34" spans="1:6" x14ac:dyDescent="0.2">
      <c r="A34" s="5" t="s">
        <v>16</v>
      </c>
      <c r="B34" s="6" t="s">
        <v>35</v>
      </c>
      <c r="C34" s="5" t="s">
        <v>34</v>
      </c>
      <c r="D34" s="5"/>
      <c r="E34" s="5" t="s">
        <v>14</v>
      </c>
      <c r="F34" s="7">
        <v>100</v>
      </c>
    </row>
    <row r="35" spans="1:6" x14ac:dyDescent="0.2">
      <c r="A35" s="5" t="s">
        <v>16</v>
      </c>
      <c r="B35" s="6" t="s">
        <v>37</v>
      </c>
      <c r="C35" s="5" t="s">
        <v>34</v>
      </c>
      <c r="D35" s="5"/>
      <c r="E35" s="5" t="s">
        <v>36</v>
      </c>
      <c r="F35" s="7">
        <v>100</v>
      </c>
    </row>
    <row r="36" spans="1:6" x14ac:dyDescent="0.2">
      <c r="A36" s="3" t="s">
        <v>16</v>
      </c>
      <c r="B36" s="12" t="s">
        <v>37</v>
      </c>
      <c r="C36" s="3" t="s">
        <v>34</v>
      </c>
      <c r="D36" s="3" t="s">
        <v>102</v>
      </c>
      <c r="E36" s="3" t="s">
        <v>36</v>
      </c>
      <c r="F36" s="14">
        <v>100</v>
      </c>
    </row>
    <row r="37" spans="1:6" x14ac:dyDescent="0.2">
      <c r="A37" s="5" t="s">
        <v>16</v>
      </c>
      <c r="B37" s="6" t="s">
        <v>39</v>
      </c>
      <c r="C37" s="5" t="s">
        <v>38</v>
      </c>
      <c r="D37" s="5"/>
      <c r="E37" s="5" t="s">
        <v>14</v>
      </c>
      <c r="F37" s="7">
        <f>F40+F48+F55+F38</f>
        <v>3215.9</v>
      </c>
    </row>
    <row r="38" spans="1:6" ht="31.5" x14ac:dyDescent="0.2">
      <c r="A38" s="5" t="s">
        <v>16</v>
      </c>
      <c r="B38" s="6" t="s">
        <v>96</v>
      </c>
      <c r="C38" s="5" t="s">
        <v>38</v>
      </c>
      <c r="D38" s="5"/>
      <c r="E38" s="5" t="s">
        <v>95</v>
      </c>
      <c r="F38" s="7">
        <f>F39</f>
        <v>53.5</v>
      </c>
    </row>
    <row r="39" spans="1:6" ht="22.5" x14ac:dyDescent="0.2">
      <c r="A39" s="3" t="s">
        <v>16</v>
      </c>
      <c r="B39" s="12" t="s">
        <v>96</v>
      </c>
      <c r="C39" s="3" t="s">
        <v>38</v>
      </c>
      <c r="D39" s="3" t="s">
        <v>145</v>
      </c>
      <c r="E39" s="3" t="s">
        <v>95</v>
      </c>
      <c r="F39" s="14">
        <v>53.5</v>
      </c>
    </row>
    <row r="40" spans="1:6" ht="31.5" x14ac:dyDescent="0.2">
      <c r="A40" s="5" t="s">
        <v>16</v>
      </c>
      <c r="B40" s="6" t="s">
        <v>31</v>
      </c>
      <c r="C40" s="5" t="s">
        <v>38</v>
      </c>
      <c r="D40" s="5"/>
      <c r="E40" s="5" t="s">
        <v>30</v>
      </c>
      <c r="F40" s="7">
        <f>SUM(F41:F47)</f>
        <v>2667.48</v>
      </c>
    </row>
    <row r="41" spans="1:6" ht="33.75" x14ac:dyDescent="0.2">
      <c r="A41" s="3" t="s">
        <v>16</v>
      </c>
      <c r="B41" s="12" t="s">
        <v>31</v>
      </c>
      <c r="C41" s="3" t="s">
        <v>38</v>
      </c>
      <c r="D41" s="3" t="s">
        <v>103</v>
      </c>
      <c r="E41" s="3" t="s">
        <v>30</v>
      </c>
      <c r="F41" s="14">
        <v>1</v>
      </c>
    </row>
    <row r="42" spans="1:6" ht="33.75" x14ac:dyDescent="0.2">
      <c r="A42" s="3" t="s">
        <v>16</v>
      </c>
      <c r="B42" s="12" t="s">
        <v>31</v>
      </c>
      <c r="C42" s="3" t="s">
        <v>38</v>
      </c>
      <c r="D42" s="3" t="s">
        <v>104</v>
      </c>
      <c r="E42" s="3" t="s">
        <v>30</v>
      </c>
      <c r="F42" s="14">
        <f>1158.68-92.32</f>
        <v>1066.3600000000001</v>
      </c>
    </row>
    <row r="43" spans="1:6" ht="33.75" x14ac:dyDescent="0.2">
      <c r="A43" s="3" t="s">
        <v>16</v>
      </c>
      <c r="B43" s="12" t="s">
        <v>31</v>
      </c>
      <c r="C43" s="3" t="s">
        <v>38</v>
      </c>
      <c r="D43" s="3" t="s">
        <v>105</v>
      </c>
      <c r="E43" s="3" t="s">
        <v>30</v>
      </c>
      <c r="F43" s="14">
        <v>65</v>
      </c>
    </row>
    <row r="44" spans="1:6" ht="33.75" x14ac:dyDescent="0.2">
      <c r="A44" s="3" t="s">
        <v>16</v>
      </c>
      <c r="B44" s="12" t="s">
        <v>31</v>
      </c>
      <c r="C44" s="3" t="s">
        <v>38</v>
      </c>
      <c r="D44" s="3" t="s">
        <v>106</v>
      </c>
      <c r="E44" s="3" t="s">
        <v>30</v>
      </c>
      <c r="F44" s="14">
        <f>12.43+13.82+1000</f>
        <v>1026.25</v>
      </c>
    </row>
    <row r="45" spans="1:6" ht="33.75" x14ac:dyDescent="0.2">
      <c r="A45" s="3" t="s">
        <v>16</v>
      </c>
      <c r="B45" s="12" t="s">
        <v>31</v>
      </c>
      <c r="C45" s="3" t="s">
        <v>38</v>
      </c>
      <c r="D45" s="3" t="s">
        <v>151</v>
      </c>
      <c r="E45" s="3" t="s">
        <v>30</v>
      </c>
      <c r="F45" s="14">
        <v>310</v>
      </c>
    </row>
    <row r="46" spans="1:6" ht="33.75" x14ac:dyDescent="0.2">
      <c r="A46" s="3" t="s">
        <v>16</v>
      </c>
      <c r="B46" s="12" t="s">
        <v>31</v>
      </c>
      <c r="C46" s="3" t="s">
        <v>38</v>
      </c>
      <c r="D46" s="3" t="s">
        <v>145</v>
      </c>
      <c r="E46" s="3" t="s">
        <v>30</v>
      </c>
      <c r="F46" s="14">
        <v>25</v>
      </c>
    </row>
    <row r="47" spans="1:6" ht="33.75" x14ac:dyDescent="0.2">
      <c r="A47" s="3" t="s">
        <v>16</v>
      </c>
      <c r="B47" s="12" t="s">
        <v>31</v>
      </c>
      <c r="C47" s="3" t="s">
        <v>38</v>
      </c>
      <c r="D47" s="3" t="s">
        <v>110</v>
      </c>
      <c r="E47" s="3" t="s">
        <v>30</v>
      </c>
      <c r="F47" s="14">
        <v>173.87</v>
      </c>
    </row>
    <row r="48" spans="1:6" x14ac:dyDescent="0.2">
      <c r="A48" s="5" t="s">
        <v>16</v>
      </c>
      <c r="B48" s="6" t="s">
        <v>115</v>
      </c>
      <c r="C48" s="5" t="s">
        <v>38</v>
      </c>
      <c r="D48" s="5"/>
      <c r="E48" s="5" t="s">
        <v>116</v>
      </c>
      <c r="F48" s="7">
        <f>SUM(F49:F54)</f>
        <v>477.92</v>
      </c>
    </row>
    <row r="49" spans="1:6" x14ac:dyDescent="0.2">
      <c r="A49" s="29" t="s">
        <v>16</v>
      </c>
      <c r="B49" s="28" t="s">
        <v>115</v>
      </c>
      <c r="C49" s="29" t="s">
        <v>38</v>
      </c>
      <c r="D49" s="29" t="s">
        <v>124</v>
      </c>
      <c r="E49" s="29" t="s">
        <v>116</v>
      </c>
      <c r="F49" s="30">
        <v>125.5</v>
      </c>
    </row>
    <row r="50" spans="1:6" x14ac:dyDescent="0.2">
      <c r="A50" s="29" t="s">
        <v>16</v>
      </c>
      <c r="B50" s="28" t="s">
        <v>115</v>
      </c>
      <c r="C50" s="29" t="s">
        <v>38</v>
      </c>
      <c r="D50" s="29" t="s">
        <v>125</v>
      </c>
      <c r="E50" s="29" t="s">
        <v>116</v>
      </c>
      <c r="F50" s="30">
        <v>62</v>
      </c>
    </row>
    <row r="51" spans="1:6" x14ac:dyDescent="0.2">
      <c r="A51" s="29" t="s">
        <v>16</v>
      </c>
      <c r="B51" s="28" t="s">
        <v>115</v>
      </c>
      <c r="C51" s="29" t="s">
        <v>38</v>
      </c>
      <c r="D51" s="29" t="s">
        <v>126</v>
      </c>
      <c r="E51" s="29" t="s">
        <v>116</v>
      </c>
      <c r="F51" s="30">
        <v>33.700000000000003</v>
      </c>
    </row>
    <row r="52" spans="1:6" x14ac:dyDescent="0.2">
      <c r="A52" s="29" t="s">
        <v>16</v>
      </c>
      <c r="B52" s="28" t="s">
        <v>115</v>
      </c>
      <c r="C52" s="29" t="s">
        <v>38</v>
      </c>
      <c r="D52" s="29" t="s">
        <v>127</v>
      </c>
      <c r="E52" s="29" t="s">
        <v>116</v>
      </c>
      <c r="F52" s="30">
        <v>36.78</v>
      </c>
    </row>
    <row r="53" spans="1:6" x14ac:dyDescent="0.2">
      <c r="A53" s="29" t="s">
        <v>16</v>
      </c>
      <c r="B53" s="28" t="s">
        <v>115</v>
      </c>
      <c r="C53" s="29" t="s">
        <v>38</v>
      </c>
      <c r="D53" s="29" t="s">
        <v>128</v>
      </c>
      <c r="E53" s="29" t="s">
        <v>116</v>
      </c>
      <c r="F53" s="30">
        <v>113</v>
      </c>
    </row>
    <row r="54" spans="1:6" x14ac:dyDescent="0.2">
      <c r="A54" s="29" t="s">
        <v>16</v>
      </c>
      <c r="B54" s="28" t="s">
        <v>115</v>
      </c>
      <c r="C54" s="29" t="s">
        <v>38</v>
      </c>
      <c r="D54" s="29" t="s">
        <v>129</v>
      </c>
      <c r="E54" s="29" t="s">
        <v>116</v>
      </c>
      <c r="F54" s="30">
        <v>106.94</v>
      </c>
    </row>
    <row r="55" spans="1:6" x14ac:dyDescent="0.2">
      <c r="A55" s="5" t="s">
        <v>16</v>
      </c>
      <c r="B55" s="6" t="s">
        <v>92</v>
      </c>
      <c r="C55" s="5"/>
      <c r="D55" s="5"/>
      <c r="E55" s="5" t="s">
        <v>91</v>
      </c>
      <c r="F55" s="7">
        <f>F56</f>
        <v>17</v>
      </c>
    </row>
    <row r="56" spans="1:6" ht="33.75" x14ac:dyDescent="0.2">
      <c r="A56" s="29" t="s">
        <v>16</v>
      </c>
      <c r="B56" s="12" t="s">
        <v>31</v>
      </c>
      <c r="C56" s="3" t="s">
        <v>38</v>
      </c>
      <c r="D56" s="3" t="s">
        <v>104</v>
      </c>
      <c r="E56" s="3" t="s">
        <v>91</v>
      </c>
      <c r="F56" s="14">
        <v>17</v>
      </c>
    </row>
    <row r="57" spans="1:6" x14ac:dyDescent="0.2">
      <c r="A57" s="5" t="s">
        <v>16</v>
      </c>
      <c r="B57" s="6" t="s">
        <v>41</v>
      </c>
      <c r="C57" s="5" t="s">
        <v>40</v>
      </c>
      <c r="D57" s="5"/>
      <c r="E57" s="5" t="s">
        <v>14</v>
      </c>
      <c r="F57" s="7">
        <f>F58</f>
        <v>375.43</v>
      </c>
    </row>
    <row r="58" spans="1:6" ht="21" x14ac:dyDescent="0.2">
      <c r="A58" s="5" t="s">
        <v>16</v>
      </c>
      <c r="B58" s="6" t="s">
        <v>43</v>
      </c>
      <c r="C58" s="5" t="s">
        <v>42</v>
      </c>
      <c r="D58" s="5"/>
      <c r="E58" s="5" t="s">
        <v>14</v>
      </c>
      <c r="F58" s="7">
        <f>F59+F63+F61</f>
        <v>375.43</v>
      </c>
    </row>
    <row r="59" spans="1:6" ht="31.5" x14ac:dyDescent="0.2">
      <c r="A59" s="5" t="s">
        <v>16</v>
      </c>
      <c r="B59" s="6" t="s">
        <v>27</v>
      </c>
      <c r="C59" s="5" t="s">
        <v>42</v>
      </c>
      <c r="D59" s="5"/>
      <c r="E59" s="5" t="s">
        <v>26</v>
      </c>
      <c r="F59" s="7">
        <f>F60</f>
        <v>259.39699999999999</v>
      </c>
    </row>
    <row r="60" spans="1:6" ht="33.75" x14ac:dyDescent="0.2">
      <c r="A60" s="3" t="s">
        <v>16</v>
      </c>
      <c r="B60" s="12" t="s">
        <v>27</v>
      </c>
      <c r="C60" s="3" t="s">
        <v>42</v>
      </c>
      <c r="D60" s="3" t="s">
        <v>107</v>
      </c>
      <c r="E60" s="3" t="s">
        <v>26</v>
      </c>
      <c r="F60" s="14">
        <f>413.27-124.81-29.063</f>
        <v>259.39699999999999</v>
      </c>
    </row>
    <row r="61" spans="1:6" ht="42" x14ac:dyDescent="0.2">
      <c r="A61" s="5" t="s">
        <v>16</v>
      </c>
      <c r="B61" s="6" t="s">
        <v>112</v>
      </c>
      <c r="C61" s="5" t="s">
        <v>42</v>
      </c>
      <c r="D61" s="5"/>
      <c r="E61" s="5" t="s">
        <v>111</v>
      </c>
      <c r="F61" s="7">
        <f>F62</f>
        <v>116.033</v>
      </c>
    </row>
    <row r="62" spans="1:6" ht="45" x14ac:dyDescent="0.2">
      <c r="A62" s="3" t="s">
        <v>16</v>
      </c>
      <c r="B62" s="28" t="s">
        <v>112</v>
      </c>
      <c r="C62" s="3" t="s">
        <v>42</v>
      </c>
      <c r="D62" s="3" t="s">
        <v>107</v>
      </c>
      <c r="E62" s="3" t="s">
        <v>111</v>
      </c>
      <c r="F62" s="14">
        <f>124.81-8.777</f>
        <v>116.033</v>
      </c>
    </row>
    <row r="63" spans="1:6" ht="31.5" hidden="1" x14ac:dyDescent="0.2">
      <c r="A63" s="5" t="s">
        <v>16</v>
      </c>
      <c r="B63" s="6" t="s">
        <v>31</v>
      </c>
      <c r="C63" s="5" t="s">
        <v>42</v>
      </c>
      <c r="D63" s="5"/>
      <c r="E63" s="5" t="s">
        <v>30</v>
      </c>
      <c r="F63" s="7">
        <f>F64</f>
        <v>0</v>
      </c>
    </row>
    <row r="64" spans="1:6" ht="33.75" hidden="1" x14ac:dyDescent="0.2">
      <c r="A64" s="3" t="s">
        <v>16</v>
      </c>
      <c r="B64" s="12" t="s">
        <v>31</v>
      </c>
      <c r="C64" s="3" t="s">
        <v>42</v>
      </c>
      <c r="D64" s="3" t="s">
        <v>107</v>
      </c>
      <c r="E64" s="3" t="s">
        <v>30</v>
      </c>
      <c r="F64" s="14">
        <v>0</v>
      </c>
    </row>
    <row r="65" spans="1:6" ht="21" x14ac:dyDescent="0.2">
      <c r="A65" s="5" t="s">
        <v>16</v>
      </c>
      <c r="B65" s="6" t="s">
        <v>45</v>
      </c>
      <c r="C65" s="5" t="s">
        <v>44</v>
      </c>
      <c r="D65" s="5"/>
      <c r="E65" s="5" t="s">
        <v>14</v>
      </c>
      <c r="F65" s="7">
        <f>F66</f>
        <v>56.49</v>
      </c>
    </row>
    <row r="66" spans="1:6" x14ac:dyDescent="0.2">
      <c r="A66" s="5" t="s">
        <v>16</v>
      </c>
      <c r="B66" s="6" t="s">
        <v>47</v>
      </c>
      <c r="C66" s="5" t="s">
        <v>46</v>
      </c>
      <c r="D66" s="5"/>
      <c r="E66" s="5" t="s">
        <v>14</v>
      </c>
      <c r="F66" s="7">
        <f>F67</f>
        <v>56.49</v>
      </c>
    </row>
    <row r="67" spans="1:6" ht="31.5" x14ac:dyDescent="0.2">
      <c r="A67" s="5" t="s">
        <v>16</v>
      </c>
      <c r="B67" s="6" t="s">
        <v>31</v>
      </c>
      <c r="C67" s="5" t="s">
        <v>46</v>
      </c>
      <c r="D67" s="5"/>
      <c r="E67" s="5" t="s">
        <v>30</v>
      </c>
      <c r="F67" s="7">
        <f>F68</f>
        <v>56.49</v>
      </c>
    </row>
    <row r="68" spans="1:6" ht="33.75" x14ac:dyDescent="0.2">
      <c r="A68" s="3" t="s">
        <v>16</v>
      </c>
      <c r="B68" s="12" t="s">
        <v>31</v>
      </c>
      <c r="C68" s="3" t="s">
        <v>46</v>
      </c>
      <c r="D68" s="3" t="s">
        <v>130</v>
      </c>
      <c r="E68" s="3" t="s">
        <v>30</v>
      </c>
      <c r="F68" s="14">
        <v>56.49</v>
      </c>
    </row>
    <row r="69" spans="1:6" x14ac:dyDescent="0.2">
      <c r="A69" s="5" t="s">
        <v>16</v>
      </c>
      <c r="B69" s="6" t="s">
        <v>49</v>
      </c>
      <c r="C69" s="5" t="s">
        <v>48</v>
      </c>
      <c r="D69" s="5"/>
      <c r="E69" s="5" t="s">
        <v>14</v>
      </c>
      <c r="F69" s="7">
        <f>F70+F73+F78+F81</f>
        <v>20470.0501</v>
      </c>
    </row>
    <row r="70" spans="1:6" hidden="1" x14ac:dyDescent="0.2">
      <c r="A70" s="5" t="s">
        <v>16</v>
      </c>
      <c r="B70" s="6" t="s">
        <v>51</v>
      </c>
      <c r="C70" s="5" t="s">
        <v>50</v>
      </c>
      <c r="D70" s="5"/>
      <c r="E70" s="5" t="s">
        <v>14</v>
      </c>
      <c r="F70" s="7">
        <f>F71</f>
        <v>0</v>
      </c>
    </row>
    <row r="71" spans="1:6" ht="52.5" hidden="1" x14ac:dyDescent="0.2">
      <c r="A71" s="5" t="s">
        <v>16</v>
      </c>
      <c r="B71" s="6" t="s">
        <v>23</v>
      </c>
      <c r="C71" s="5" t="s">
        <v>50</v>
      </c>
      <c r="D71" s="5"/>
      <c r="E71" s="5" t="s">
        <v>22</v>
      </c>
      <c r="F71" s="7"/>
    </row>
    <row r="72" spans="1:6" ht="45" hidden="1" x14ac:dyDescent="0.2">
      <c r="A72" s="3" t="s">
        <v>16</v>
      </c>
      <c r="B72" s="12" t="s">
        <v>23</v>
      </c>
      <c r="C72" s="3" t="s">
        <v>50</v>
      </c>
      <c r="D72" s="3" t="s">
        <v>131</v>
      </c>
      <c r="E72" s="3" t="s">
        <v>22</v>
      </c>
      <c r="F72" s="14"/>
    </row>
    <row r="73" spans="1:6" x14ac:dyDescent="0.2">
      <c r="A73" s="5" t="s">
        <v>16</v>
      </c>
      <c r="B73" s="6" t="s">
        <v>53</v>
      </c>
      <c r="C73" s="5" t="s">
        <v>52</v>
      </c>
      <c r="D73" s="5"/>
      <c r="E73" s="5" t="s">
        <v>14</v>
      </c>
      <c r="F73" s="7">
        <f>F74</f>
        <v>17200.98</v>
      </c>
    </row>
    <row r="74" spans="1:6" ht="31.5" x14ac:dyDescent="0.2">
      <c r="A74" s="5" t="s">
        <v>16</v>
      </c>
      <c r="B74" s="6" t="s">
        <v>31</v>
      </c>
      <c r="C74" s="5" t="s">
        <v>52</v>
      </c>
      <c r="D74" s="5"/>
      <c r="E74" s="5" t="s">
        <v>30</v>
      </c>
      <c r="F74" s="7">
        <f>SUM(F75:F77)</f>
        <v>17200.98</v>
      </c>
    </row>
    <row r="75" spans="1:6" ht="33.75" x14ac:dyDescent="0.2">
      <c r="A75" s="3" t="s">
        <v>16</v>
      </c>
      <c r="B75" s="28" t="s">
        <v>31</v>
      </c>
      <c r="C75" s="19" t="s">
        <v>52</v>
      </c>
      <c r="D75" s="29" t="s">
        <v>132</v>
      </c>
      <c r="E75" s="29" t="s">
        <v>30</v>
      </c>
      <c r="F75" s="30">
        <f>6160.46+3195.41-671.751+7139.81</f>
        <v>15823.929</v>
      </c>
    </row>
    <row r="76" spans="1:6" ht="33.75" x14ac:dyDescent="0.2">
      <c r="A76" s="3" t="s">
        <v>16</v>
      </c>
      <c r="B76" s="28" t="s">
        <v>31</v>
      </c>
      <c r="C76" s="29" t="s">
        <v>52</v>
      </c>
      <c r="D76" s="29" t="s">
        <v>146</v>
      </c>
      <c r="E76" s="29" t="s">
        <v>30</v>
      </c>
      <c r="F76" s="30">
        <v>705.3</v>
      </c>
    </row>
    <row r="77" spans="1:6" ht="33.75" x14ac:dyDescent="0.2">
      <c r="A77" s="3" t="s">
        <v>16</v>
      </c>
      <c r="B77" s="28" t="s">
        <v>31</v>
      </c>
      <c r="C77" s="19" t="s">
        <v>52</v>
      </c>
      <c r="D77" s="29" t="s">
        <v>148</v>
      </c>
      <c r="E77" s="29" t="s">
        <v>30</v>
      </c>
      <c r="F77" s="20">
        <f>671.751</f>
        <v>671.75099999999998</v>
      </c>
    </row>
    <row r="78" spans="1:6" ht="15.75" customHeight="1" x14ac:dyDescent="0.2">
      <c r="A78" s="5" t="s">
        <v>16</v>
      </c>
      <c r="B78" s="6" t="s">
        <v>55</v>
      </c>
      <c r="C78" s="5" t="s">
        <v>54</v>
      </c>
      <c r="D78" s="5"/>
      <c r="E78" s="5" t="s">
        <v>14</v>
      </c>
      <c r="F78" s="7">
        <f>F79</f>
        <v>681.45</v>
      </c>
    </row>
    <row r="79" spans="1:6" ht="31.5" x14ac:dyDescent="0.2">
      <c r="A79" s="5" t="s">
        <v>16</v>
      </c>
      <c r="B79" s="6" t="s">
        <v>96</v>
      </c>
      <c r="C79" s="5" t="s">
        <v>54</v>
      </c>
      <c r="D79" s="5"/>
      <c r="E79" s="5" t="s">
        <v>95</v>
      </c>
      <c r="F79" s="7">
        <f>F80</f>
        <v>681.45</v>
      </c>
    </row>
    <row r="80" spans="1:6" ht="22.5" x14ac:dyDescent="0.2">
      <c r="A80" s="3" t="s">
        <v>16</v>
      </c>
      <c r="B80" s="12" t="s">
        <v>96</v>
      </c>
      <c r="C80" s="3" t="s">
        <v>54</v>
      </c>
      <c r="D80" s="3" t="s">
        <v>108</v>
      </c>
      <c r="E80" s="3" t="s">
        <v>95</v>
      </c>
      <c r="F80" s="14">
        <v>681.45</v>
      </c>
    </row>
    <row r="81" spans="1:10" ht="21" x14ac:dyDescent="0.2">
      <c r="A81" s="5" t="s">
        <v>16</v>
      </c>
      <c r="B81" s="6" t="s">
        <v>57</v>
      </c>
      <c r="C81" s="5" t="s">
        <v>56</v>
      </c>
      <c r="D81" s="5"/>
      <c r="E81" s="5" t="s">
        <v>14</v>
      </c>
      <c r="F81" s="7">
        <f>F82+F85+F87</f>
        <v>2587.6201000000001</v>
      </c>
    </row>
    <row r="82" spans="1:10" ht="31.5" x14ac:dyDescent="0.2">
      <c r="A82" s="5" t="s">
        <v>16</v>
      </c>
      <c r="B82" s="6" t="s">
        <v>31</v>
      </c>
      <c r="C82" s="5" t="s">
        <v>56</v>
      </c>
      <c r="D82" s="5"/>
      <c r="E82" s="5" t="s">
        <v>30</v>
      </c>
      <c r="F82" s="7">
        <f>SUM(F83:F84)</f>
        <v>2530</v>
      </c>
    </row>
    <row r="83" spans="1:10" ht="33.75" x14ac:dyDescent="0.2">
      <c r="A83" s="3" t="s">
        <v>16</v>
      </c>
      <c r="B83" s="12" t="s">
        <v>31</v>
      </c>
      <c r="C83" s="3" t="s">
        <v>56</v>
      </c>
      <c r="D83" s="3" t="s">
        <v>133</v>
      </c>
      <c r="E83" s="3" t="s">
        <v>30</v>
      </c>
      <c r="F83" s="14">
        <f>2000+1500-1000</f>
        <v>2500</v>
      </c>
    </row>
    <row r="84" spans="1:10" ht="33.75" x14ac:dyDescent="0.2">
      <c r="A84" s="19" t="s">
        <v>16</v>
      </c>
      <c r="B84" s="32" t="s">
        <v>31</v>
      </c>
      <c r="C84" s="19" t="s">
        <v>56</v>
      </c>
      <c r="D84" s="19" t="s">
        <v>144</v>
      </c>
      <c r="E84" s="19" t="s">
        <v>30</v>
      </c>
      <c r="F84" s="20">
        <v>30</v>
      </c>
    </row>
    <row r="85" spans="1:10" ht="31.5" x14ac:dyDescent="0.2">
      <c r="A85" s="33" t="s">
        <v>16</v>
      </c>
      <c r="B85" s="6" t="s">
        <v>70</v>
      </c>
      <c r="C85" s="33" t="s">
        <v>56</v>
      </c>
      <c r="D85" s="33"/>
      <c r="E85" s="33" t="s">
        <v>69</v>
      </c>
      <c r="F85" s="34">
        <f>F86</f>
        <v>44.06</v>
      </c>
    </row>
    <row r="86" spans="1:10" ht="22.5" x14ac:dyDescent="0.2">
      <c r="A86" s="29" t="s">
        <v>16</v>
      </c>
      <c r="B86" s="28" t="s">
        <v>70</v>
      </c>
      <c r="C86" s="29" t="s">
        <v>56</v>
      </c>
      <c r="D86" s="29" t="s">
        <v>131</v>
      </c>
      <c r="E86" s="29" t="s">
        <v>69</v>
      </c>
      <c r="F86" s="30">
        <f>64.3-19.41-4.43+3.6</f>
        <v>44.06</v>
      </c>
    </row>
    <row r="87" spans="1:10" ht="42" x14ac:dyDescent="0.2">
      <c r="A87" s="33" t="s">
        <v>16</v>
      </c>
      <c r="B87" s="6" t="s">
        <v>114</v>
      </c>
      <c r="C87" s="33" t="s">
        <v>56</v>
      </c>
      <c r="D87" s="29"/>
      <c r="E87" s="33" t="s">
        <v>113</v>
      </c>
      <c r="F87" s="34">
        <f>F88</f>
        <v>13.5601</v>
      </c>
    </row>
    <row r="88" spans="1:10" ht="45" x14ac:dyDescent="0.2">
      <c r="A88" s="29" t="s">
        <v>16</v>
      </c>
      <c r="B88" s="28" t="s">
        <v>114</v>
      </c>
      <c r="C88" s="29" t="s">
        <v>56</v>
      </c>
      <c r="D88" s="29" t="s">
        <v>131</v>
      </c>
      <c r="E88" s="29" t="s">
        <v>113</v>
      </c>
      <c r="F88" s="30">
        <f>19.41-2.2499-3.6</f>
        <v>13.5601</v>
      </c>
    </row>
    <row r="89" spans="1:10" x14ac:dyDescent="0.2">
      <c r="A89" s="5" t="s">
        <v>16</v>
      </c>
      <c r="B89" s="6" t="s">
        <v>59</v>
      </c>
      <c r="C89" s="5" t="s">
        <v>58</v>
      </c>
      <c r="D89" s="5"/>
      <c r="E89" s="5" t="s">
        <v>14</v>
      </c>
      <c r="F89" s="7">
        <f>F90+F100+F103+F115</f>
        <v>62070.878409999998</v>
      </c>
    </row>
    <row r="90" spans="1:10" x14ac:dyDescent="0.2">
      <c r="A90" s="5" t="s">
        <v>16</v>
      </c>
      <c r="B90" s="6" t="s">
        <v>61</v>
      </c>
      <c r="C90" s="5" t="s">
        <v>60</v>
      </c>
      <c r="D90" s="5"/>
      <c r="E90" s="5" t="s">
        <v>14</v>
      </c>
      <c r="F90" s="7">
        <f>F91+F95</f>
        <v>39664.06841</v>
      </c>
    </row>
    <row r="91" spans="1:10" ht="31.5" x14ac:dyDescent="0.2">
      <c r="A91" s="5" t="s">
        <v>16</v>
      </c>
      <c r="B91" s="6" t="s">
        <v>31</v>
      </c>
      <c r="C91" s="5" t="s">
        <v>60</v>
      </c>
      <c r="D91" s="5"/>
      <c r="E91" s="5" t="s">
        <v>30</v>
      </c>
      <c r="F91" s="7">
        <f>SUM(F92:F94)</f>
        <v>1380</v>
      </c>
    </row>
    <row r="92" spans="1:10" ht="33.75" x14ac:dyDescent="0.2">
      <c r="A92" s="3" t="s">
        <v>16</v>
      </c>
      <c r="B92" s="12" t="s">
        <v>31</v>
      </c>
      <c r="C92" s="3" t="s">
        <v>60</v>
      </c>
      <c r="D92" s="3" t="s">
        <v>134</v>
      </c>
      <c r="E92" s="3" t="s">
        <v>30</v>
      </c>
      <c r="F92" s="14">
        <v>980</v>
      </c>
      <c r="J92" s="31"/>
    </row>
    <row r="93" spans="1:10" ht="33.75" x14ac:dyDescent="0.2">
      <c r="A93" s="3" t="s">
        <v>16</v>
      </c>
      <c r="B93" s="28" t="s">
        <v>31</v>
      </c>
      <c r="C93" s="29" t="s">
        <v>60</v>
      </c>
      <c r="D93" s="29" t="s">
        <v>135</v>
      </c>
      <c r="E93" s="29" t="s">
        <v>30</v>
      </c>
      <c r="F93" s="30">
        <v>200</v>
      </c>
    </row>
    <row r="94" spans="1:10" ht="33.75" x14ac:dyDescent="0.2">
      <c r="A94" s="3" t="s">
        <v>16</v>
      </c>
      <c r="B94" s="28" t="s">
        <v>31</v>
      </c>
      <c r="C94" s="29" t="s">
        <v>60</v>
      </c>
      <c r="D94" s="29" t="s">
        <v>136</v>
      </c>
      <c r="E94" s="29" t="s">
        <v>30</v>
      </c>
      <c r="F94" s="30">
        <v>200</v>
      </c>
    </row>
    <row r="95" spans="1:10" ht="42" x14ac:dyDescent="0.2">
      <c r="A95" s="5" t="s">
        <v>16</v>
      </c>
      <c r="B95" s="6" t="s">
        <v>62</v>
      </c>
      <c r="C95" s="5" t="s">
        <v>60</v>
      </c>
      <c r="D95" s="5"/>
      <c r="E95" s="5" t="s">
        <v>147</v>
      </c>
      <c r="F95" s="7">
        <f>SUM(F96:F99)</f>
        <v>38284.06841</v>
      </c>
    </row>
    <row r="96" spans="1:10" ht="33.75" x14ac:dyDescent="0.2">
      <c r="A96" s="3" t="s">
        <v>16</v>
      </c>
      <c r="B96" s="28" t="s">
        <v>62</v>
      </c>
      <c r="C96" s="29" t="s">
        <v>60</v>
      </c>
      <c r="D96" s="29" t="s">
        <v>143</v>
      </c>
      <c r="E96" s="29" t="s">
        <v>147</v>
      </c>
      <c r="F96" s="30">
        <f>776.00494+10798.255</f>
        <v>11574.25994</v>
      </c>
    </row>
    <row r="97" spans="1:6" ht="33.75" x14ac:dyDescent="0.2">
      <c r="A97" s="3" t="s">
        <v>16</v>
      </c>
      <c r="B97" s="28" t="s">
        <v>62</v>
      </c>
      <c r="C97" s="29" t="s">
        <v>60</v>
      </c>
      <c r="D97" s="29" t="s">
        <v>137</v>
      </c>
      <c r="E97" s="29" t="s">
        <v>147</v>
      </c>
      <c r="F97" s="30">
        <v>3585.5498899999998</v>
      </c>
    </row>
    <row r="98" spans="1:6" ht="33.75" x14ac:dyDescent="0.2">
      <c r="A98" s="3" t="s">
        <v>16</v>
      </c>
      <c r="B98" s="28" t="s">
        <v>62</v>
      </c>
      <c r="C98" s="29" t="s">
        <v>60</v>
      </c>
      <c r="D98" s="29" t="s">
        <v>149</v>
      </c>
      <c r="E98" s="29" t="s">
        <v>147</v>
      </c>
      <c r="F98" s="30">
        <v>15408.085290000001</v>
      </c>
    </row>
    <row r="99" spans="1:6" ht="33.75" x14ac:dyDescent="0.2">
      <c r="A99" s="3" t="s">
        <v>16</v>
      </c>
      <c r="B99" s="28" t="s">
        <v>62</v>
      </c>
      <c r="C99" s="29" t="s">
        <v>60</v>
      </c>
      <c r="D99" s="29" t="s">
        <v>150</v>
      </c>
      <c r="E99" s="29" t="s">
        <v>147</v>
      </c>
      <c r="F99" s="30">
        <v>7716.1732899999997</v>
      </c>
    </row>
    <row r="100" spans="1:6" x14ac:dyDescent="0.2">
      <c r="A100" s="5" t="s">
        <v>16</v>
      </c>
      <c r="B100" s="6" t="s">
        <v>64</v>
      </c>
      <c r="C100" s="5" t="s">
        <v>63</v>
      </c>
      <c r="D100" s="5"/>
      <c r="E100" s="5" t="s">
        <v>14</v>
      </c>
      <c r="F100" s="7">
        <f>F101</f>
        <v>66</v>
      </c>
    </row>
    <row r="101" spans="1:6" ht="31.5" x14ac:dyDescent="0.2">
      <c r="A101" s="5" t="s">
        <v>16</v>
      </c>
      <c r="B101" s="6" t="s">
        <v>31</v>
      </c>
      <c r="C101" s="5" t="s">
        <v>63</v>
      </c>
      <c r="D101" s="5"/>
      <c r="E101" s="5" t="s">
        <v>30</v>
      </c>
      <c r="F101" s="7">
        <f>F102</f>
        <v>66</v>
      </c>
    </row>
    <row r="102" spans="1:6" ht="33.75" x14ac:dyDescent="0.2">
      <c r="A102" s="3" t="s">
        <v>16</v>
      </c>
      <c r="B102" s="12" t="s">
        <v>31</v>
      </c>
      <c r="C102" s="3" t="s">
        <v>63</v>
      </c>
      <c r="D102" s="3" t="s">
        <v>138</v>
      </c>
      <c r="E102" s="3" t="s">
        <v>30</v>
      </c>
      <c r="F102" s="14">
        <v>66</v>
      </c>
    </row>
    <row r="103" spans="1:6" x14ac:dyDescent="0.2">
      <c r="A103" s="5" t="s">
        <v>16</v>
      </c>
      <c r="B103" s="6" t="s">
        <v>66</v>
      </c>
      <c r="C103" s="5" t="s">
        <v>65</v>
      </c>
      <c r="D103" s="5"/>
      <c r="E103" s="5" t="s">
        <v>14</v>
      </c>
      <c r="F103" s="7">
        <f>F104</f>
        <v>12627.880000000001</v>
      </c>
    </row>
    <row r="104" spans="1:6" ht="31.5" x14ac:dyDescent="0.2">
      <c r="A104" s="5" t="s">
        <v>16</v>
      </c>
      <c r="B104" s="6" t="s">
        <v>31</v>
      </c>
      <c r="C104" s="5" t="s">
        <v>65</v>
      </c>
      <c r="D104" s="5"/>
      <c r="E104" s="5" t="s">
        <v>30</v>
      </c>
      <c r="F104" s="7">
        <f>SUM(F105:F114)</f>
        <v>12627.880000000001</v>
      </c>
    </row>
    <row r="105" spans="1:6" ht="33.75" x14ac:dyDescent="0.2">
      <c r="A105" s="3" t="s">
        <v>16</v>
      </c>
      <c r="B105" s="28" t="s">
        <v>31</v>
      </c>
      <c r="C105" s="29" t="s">
        <v>65</v>
      </c>
      <c r="D105" s="29" t="s">
        <v>139</v>
      </c>
      <c r="E105" s="29" t="s">
        <v>30</v>
      </c>
      <c r="F105" s="30">
        <v>1952.49</v>
      </c>
    </row>
    <row r="106" spans="1:6" ht="33.75" x14ac:dyDescent="0.2">
      <c r="A106" s="3" t="s">
        <v>16</v>
      </c>
      <c r="B106" s="28" t="s">
        <v>31</v>
      </c>
      <c r="C106" s="29" t="s">
        <v>65</v>
      </c>
      <c r="D106" s="29" t="s">
        <v>140</v>
      </c>
      <c r="E106" s="29" t="s">
        <v>30</v>
      </c>
      <c r="F106" s="30">
        <f>2450+500+4924.3-1848.45+200</f>
        <v>6225.85</v>
      </c>
    </row>
    <row r="107" spans="1:6" ht="33.75" x14ac:dyDescent="0.2">
      <c r="A107" s="3" t="s">
        <v>16</v>
      </c>
      <c r="B107" s="28" t="s">
        <v>31</v>
      </c>
      <c r="C107" s="29" t="s">
        <v>65</v>
      </c>
      <c r="D107" s="29" t="s">
        <v>141</v>
      </c>
      <c r="E107" s="29" t="s">
        <v>30</v>
      </c>
      <c r="F107" s="30">
        <v>318.07</v>
      </c>
    </row>
    <row r="108" spans="1:6" ht="33.75" x14ac:dyDescent="0.2">
      <c r="A108" s="3" t="s">
        <v>16</v>
      </c>
      <c r="B108" s="28" t="s">
        <v>31</v>
      </c>
      <c r="C108" s="29" t="s">
        <v>65</v>
      </c>
      <c r="D108" s="29" t="s">
        <v>159</v>
      </c>
      <c r="E108" s="29" t="s">
        <v>30</v>
      </c>
      <c r="F108" s="30">
        <v>500</v>
      </c>
    </row>
    <row r="109" spans="1:6" ht="33.75" x14ac:dyDescent="0.2">
      <c r="A109" s="3" t="s">
        <v>16</v>
      </c>
      <c r="B109" s="28" t="s">
        <v>31</v>
      </c>
      <c r="C109" s="29" t="s">
        <v>65</v>
      </c>
      <c r="D109" s="29" t="s">
        <v>160</v>
      </c>
      <c r="E109" s="29" t="s">
        <v>30</v>
      </c>
      <c r="F109" s="30">
        <v>101.2</v>
      </c>
    </row>
    <row r="110" spans="1:6" ht="33.75" x14ac:dyDescent="0.2">
      <c r="A110" s="3" t="s">
        <v>16</v>
      </c>
      <c r="B110" s="28" t="s">
        <v>31</v>
      </c>
      <c r="C110" s="29" t="s">
        <v>65</v>
      </c>
      <c r="D110" s="29" t="s">
        <v>152</v>
      </c>
      <c r="E110" s="29" t="s">
        <v>30</v>
      </c>
      <c r="F110" s="30">
        <v>500</v>
      </c>
    </row>
    <row r="111" spans="1:6" ht="33.75" x14ac:dyDescent="0.2">
      <c r="A111" s="3" t="s">
        <v>16</v>
      </c>
      <c r="B111" s="28" t="s">
        <v>31</v>
      </c>
      <c r="C111" s="29" t="s">
        <v>65</v>
      </c>
      <c r="D111" s="29" t="s">
        <v>153</v>
      </c>
      <c r="E111" s="29" t="s">
        <v>30</v>
      </c>
      <c r="F111" s="30">
        <v>780.22</v>
      </c>
    </row>
    <row r="112" spans="1:6" ht="33.75" x14ac:dyDescent="0.2">
      <c r="A112" s="3" t="s">
        <v>16</v>
      </c>
      <c r="B112" s="28" t="s">
        <v>31</v>
      </c>
      <c r="C112" s="29" t="s">
        <v>65</v>
      </c>
      <c r="D112" s="29" t="s">
        <v>154</v>
      </c>
      <c r="E112" s="29" t="s">
        <v>30</v>
      </c>
      <c r="F112" s="30">
        <f>908.45</f>
        <v>908.45</v>
      </c>
    </row>
    <row r="113" spans="1:6" ht="33.75" x14ac:dyDescent="0.2">
      <c r="A113" s="3" t="s">
        <v>16</v>
      </c>
      <c r="B113" s="28" t="s">
        <v>31</v>
      </c>
      <c r="C113" s="29" t="s">
        <v>65</v>
      </c>
      <c r="D113" s="29" t="s">
        <v>155</v>
      </c>
      <c r="E113" s="29" t="s">
        <v>30</v>
      </c>
      <c r="F113" s="30">
        <v>200</v>
      </c>
    </row>
    <row r="114" spans="1:6" ht="33.75" x14ac:dyDescent="0.2">
      <c r="A114" s="3" t="s">
        <v>16</v>
      </c>
      <c r="B114" s="28" t="s">
        <v>31</v>
      </c>
      <c r="C114" s="29" t="s">
        <v>65</v>
      </c>
      <c r="D114" s="29" t="s">
        <v>156</v>
      </c>
      <c r="E114" s="29" t="s">
        <v>30</v>
      </c>
      <c r="F114" s="30">
        <v>1141.5999999999999</v>
      </c>
    </row>
    <row r="115" spans="1:6" ht="21" x14ac:dyDescent="0.2">
      <c r="A115" s="5" t="s">
        <v>16</v>
      </c>
      <c r="B115" s="6" t="s">
        <v>68</v>
      </c>
      <c r="C115" s="5" t="s">
        <v>67</v>
      </c>
      <c r="D115" s="5"/>
      <c r="E115" s="5" t="s">
        <v>14</v>
      </c>
      <c r="F115" s="7">
        <f>F116+F122+F124+F120+F118</f>
        <v>9712.9299999999985</v>
      </c>
    </row>
    <row r="116" spans="1:6" ht="31.5" x14ac:dyDescent="0.2">
      <c r="A116" s="5" t="s">
        <v>16</v>
      </c>
      <c r="B116" s="6" t="s">
        <v>70</v>
      </c>
      <c r="C116" s="5" t="s">
        <v>67</v>
      </c>
      <c r="D116" s="5"/>
      <c r="E116" s="5" t="s">
        <v>69</v>
      </c>
      <c r="F116" s="7">
        <f>F117</f>
        <v>2957.9700000000003</v>
      </c>
    </row>
    <row r="117" spans="1:6" ht="22.5" x14ac:dyDescent="0.2">
      <c r="A117" s="3" t="s">
        <v>16</v>
      </c>
      <c r="B117" s="12" t="s">
        <v>70</v>
      </c>
      <c r="C117" s="3" t="s">
        <v>67</v>
      </c>
      <c r="D117" s="3" t="s">
        <v>119</v>
      </c>
      <c r="E117" s="3" t="s">
        <v>69</v>
      </c>
      <c r="F117" s="20">
        <f>3851.27-893.3</f>
        <v>2957.9700000000003</v>
      </c>
    </row>
    <row r="118" spans="1:6" ht="42" x14ac:dyDescent="0.2">
      <c r="A118" s="5" t="s">
        <v>16</v>
      </c>
      <c r="B118" s="6" t="s">
        <v>114</v>
      </c>
      <c r="C118" s="5" t="s">
        <v>67</v>
      </c>
      <c r="D118" s="5"/>
      <c r="E118" s="5" t="s">
        <v>113</v>
      </c>
      <c r="F118" s="30">
        <f>F119</f>
        <v>893.3</v>
      </c>
    </row>
    <row r="119" spans="1:6" ht="34.5" customHeight="1" x14ac:dyDescent="0.2">
      <c r="A119" s="3" t="s">
        <v>16</v>
      </c>
      <c r="B119" s="28" t="s">
        <v>114</v>
      </c>
      <c r="C119" s="3" t="s">
        <v>67</v>
      </c>
      <c r="D119" s="3" t="s">
        <v>119</v>
      </c>
      <c r="E119" s="3" t="s">
        <v>113</v>
      </c>
      <c r="F119" s="30">
        <v>893.3</v>
      </c>
    </row>
    <row r="120" spans="1:6" ht="31.5" x14ac:dyDescent="0.2">
      <c r="A120" s="5" t="s">
        <v>16</v>
      </c>
      <c r="B120" s="6" t="s">
        <v>96</v>
      </c>
      <c r="C120" s="5" t="s">
        <v>67</v>
      </c>
      <c r="D120" s="5"/>
      <c r="E120" s="5" t="s">
        <v>95</v>
      </c>
      <c r="F120" s="7">
        <f>F121</f>
        <v>25.200000000000003</v>
      </c>
    </row>
    <row r="121" spans="1:6" ht="22.5" x14ac:dyDescent="0.2">
      <c r="A121" s="3" t="s">
        <v>16</v>
      </c>
      <c r="B121" s="12" t="s">
        <v>96</v>
      </c>
      <c r="C121" s="3" t="s">
        <v>67</v>
      </c>
      <c r="D121" s="3" t="s">
        <v>119</v>
      </c>
      <c r="E121" s="3" t="s">
        <v>95</v>
      </c>
      <c r="F121" s="14">
        <f>5.4+19.8</f>
        <v>25.200000000000003</v>
      </c>
    </row>
    <row r="122" spans="1:6" ht="31.5" x14ac:dyDescent="0.2">
      <c r="A122" s="5" t="s">
        <v>16</v>
      </c>
      <c r="B122" s="6" t="s">
        <v>31</v>
      </c>
      <c r="C122" s="5" t="s">
        <v>67</v>
      </c>
      <c r="D122" s="5"/>
      <c r="E122" s="5" t="s">
        <v>30</v>
      </c>
      <c r="F122" s="7">
        <f>F123</f>
        <v>5832.33</v>
      </c>
    </row>
    <row r="123" spans="1:6" ht="33.75" x14ac:dyDescent="0.2">
      <c r="A123" s="3" t="s">
        <v>16</v>
      </c>
      <c r="B123" s="12" t="s">
        <v>31</v>
      </c>
      <c r="C123" s="3" t="s">
        <v>67</v>
      </c>
      <c r="D123" s="3" t="s">
        <v>119</v>
      </c>
      <c r="E123" s="3" t="s">
        <v>30</v>
      </c>
      <c r="F123" s="14">
        <f>5152.13+700-19.8</f>
        <v>5832.33</v>
      </c>
    </row>
    <row r="124" spans="1:6" ht="21" x14ac:dyDescent="0.2">
      <c r="A124" s="5" t="s">
        <v>16</v>
      </c>
      <c r="B124" s="6" t="s">
        <v>33</v>
      </c>
      <c r="C124" s="5" t="s">
        <v>67</v>
      </c>
      <c r="D124" s="5"/>
      <c r="E124" s="5" t="s">
        <v>32</v>
      </c>
      <c r="F124" s="7">
        <f>F125</f>
        <v>4.13</v>
      </c>
    </row>
    <row r="125" spans="1:6" x14ac:dyDescent="0.2">
      <c r="A125" s="3" t="s">
        <v>16</v>
      </c>
      <c r="B125" s="12" t="s">
        <v>33</v>
      </c>
      <c r="C125" s="3" t="s">
        <v>67</v>
      </c>
      <c r="D125" s="3" t="s">
        <v>119</v>
      </c>
      <c r="E125" s="3" t="s">
        <v>32</v>
      </c>
      <c r="F125" s="14">
        <v>4.13</v>
      </c>
    </row>
    <row r="126" spans="1:6" x14ac:dyDescent="0.2">
      <c r="A126" s="5" t="s">
        <v>16</v>
      </c>
      <c r="B126" s="6" t="s">
        <v>72</v>
      </c>
      <c r="C126" s="5" t="s">
        <v>71</v>
      </c>
      <c r="D126" s="5"/>
      <c r="E126" s="5" t="s">
        <v>14</v>
      </c>
      <c r="F126" s="7">
        <f>F127</f>
        <v>426.53499999999997</v>
      </c>
    </row>
    <row r="127" spans="1:6" x14ac:dyDescent="0.2">
      <c r="A127" s="5" t="s">
        <v>16</v>
      </c>
      <c r="B127" s="6" t="s">
        <v>74</v>
      </c>
      <c r="C127" s="5" t="s">
        <v>73</v>
      </c>
      <c r="D127" s="5"/>
      <c r="E127" s="5" t="s">
        <v>14</v>
      </c>
      <c r="F127" s="7">
        <f>F128+F130</f>
        <v>426.53499999999997</v>
      </c>
    </row>
    <row r="128" spans="1:6" ht="33.75" x14ac:dyDescent="0.2">
      <c r="A128" s="5" t="s">
        <v>16</v>
      </c>
      <c r="B128" s="35" t="s">
        <v>70</v>
      </c>
      <c r="C128" s="5" t="s">
        <v>73</v>
      </c>
      <c r="D128" s="5"/>
      <c r="E128" s="5" t="s">
        <v>69</v>
      </c>
      <c r="F128" s="7">
        <f>F129</f>
        <v>323.35199999999998</v>
      </c>
    </row>
    <row r="129" spans="1:6" ht="22.5" x14ac:dyDescent="0.2">
      <c r="A129" s="3" t="s">
        <v>16</v>
      </c>
      <c r="B129" s="28" t="s">
        <v>70</v>
      </c>
      <c r="C129" s="29" t="s">
        <v>73</v>
      </c>
      <c r="D129" s="29" t="s">
        <v>120</v>
      </c>
      <c r="E129" s="29" t="s">
        <v>69</v>
      </c>
      <c r="F129" s="30">
        <f>305.85+60.64-110.68+67.542</f>
        <v>323.35199999999998</v>
      </c>
    </row>
    <row r="130" spans="1:6" ht="42" x14ac:dyDescent="0.2">
      <c r="A130" s="5" t="s">
        <v>16</v>
      </c>
      <c r="B130" s="6" t="s">
        <v>114</v>
      </c>
      <c r="C130" s="5" t="s">
        <v>73</v>
      </c>
      <c r="D130" s="29"/>
      <c r="E130" s="33" t="s">
        <v>113</v>
      </c>
      <c r="F130" s="30">
        <f>F131</f>
        <v>103.18300000000001</v>
      </c>
    </row>
    <row r="131" spans="1:6" ht="33" customHeight="1" x14ac:dyDescent="0.2">
      <c r="A131" s="3" t="s">
        <v>16</v>
      </c>
      <c r="B131" s="28" t="s">
        <v>114</v>
      </c>
      <c r="C131" s="29" t="s">
        <v>73</v>
      </c>
      <c r="D131" s="29" t="s">
        <v>120</v>
      </c>
      <c r="E131" s="29" t="s">
        <v>113</v>
      </c>
      <c r="F131" s="30">
        <f>110.68-7.497</f>
        <v>103.18300000000001</v>
      </c>
    </row>
    <row r="132" spans="1:6" x14ac:dyDescent="0.2">
      <c r="A132" s="5" t="s">
        <v>16</v>
      </c>
      <c r="B132" s="6" t="s">
        <v>76</v>
      </c>
      <c r="C132" s="5" t="s">
        <v>75</v>
      </c>
      <c r="D132" s="5"/>
      <c r="E132" s="5" t="s">
        <v>14</v>
      </c>
      <c r="F132" s="7">
        <f>F133</f>
        <v>15921.26</v>
      </c>
    </row>
    <row r="133" spans="1:6" x14ac:dyDescent="0.2">
      <c r="A133" s="5" t="s">
        <v>16</v>
      </c>
      <c r="B133" s="6" t="s">
        <v>78</v>
      </c>
      <c r="C133" s="5" t="s">
        <v>77</v>
      </c>
      <c r="D133" s="5"/>
      <c r="E133" s="5" t="s">
        <v>14</v>
      </c>
      <c r="F133" s="7">
        <f>F134+F139+F144+F147+F151+F141+F137</f>
        <v>15921.26</v>
      </c>
    </row>
    <row r="134" spans="1:6" ht="31.5" x14ac:dyDescent="0.2">
      <c r="A134" s="5" t="s">
        <v>16</v>
      </c>
      <c r="B134" s="6" t="s">
        <v>70</v>
      </c>
      <c r="C134" s="5" t="s">
        <v>77</v>
      </c>
      <c r="D134" s="5"/>
      <c r="E134" s="5" t="s">
        <v>69</v>
      </c>
      <c r="F134" s="7">
        <f>SUM(F135:F136)</f>
        <v>3480.7200000000003</v>
      </c>
    </row>
    <row r="135" spans="1:6" ht="22.5" x14ac:dyDescent="0.2">
      <c r="A135" s="3" t="s">
        <v>16</v>
      </c>
      <c r="B135" s="12" t="s">
        <v>70</v>
      </c>
      <c r="C135" s="3" t="s">
        <v>77</v>
      </c>
      <c r="D135" s="3" t="s">
        <v>121</v>
      </c>
      <c r="E135" s="3" t="s">
        <v>69</v>
      </c>
      <c r="F135" s="14">
        <f>3734.88-866.31</f>
        <v>2868.57</v>
      </c>
    </row>
    <row r="136" spans="1:6" ht="22.5" x14ac:dyDescent="0.2">
      <c r="A136" s="3" t="s">
        <v>16</v>
      </c>
      <c r="B136" s="12" t="s">
        <v>70</v>
      </c>
      <c r="C136" s="3" t="s">
        <v>77</v>
      </c>
      <c r="D136" s="3" t="s">
        <v>122</v>
      </c>
      <c r="E136" s="3" t="s">
        <v>69</v>
      </c>
      <c r="F136" s="14">
        <f>797.02-184.87</f>
        <v>612.15</v>
      </c>
    </row>
    <row r="137" spans="1:6" ht="31.5" x14ac:dyDescent="0.2">
      <c r="A137" s="5" t="s">
        <v>16</v>
      </c>
      <c r="B137" s="6" t="s">
        <v>118</v>
      </c>
      <c r="C137" s="5" t="s">
        <v>77</v>
      </c>
      <c r="D137" s="5"/>
      <c r="E137" s="5" t="s">
        <v>117</v>
      </c>
      <c r="F137" s="7">
        <f>F138</f>
        <v>0.7</v>
      </c>
    </row>
    <row r="138" spans="1:6" ht="22.5" x14ac:dyDescent="0.2">
      <c r="A138" s="3" t="s">
        <v>16</v>
      </c>
      <c r="B138" s="28" t="s">
        <v>118</v>
      </c>
      <c r="C138" s="3" t="s">
        <v>77</v>
      </c>
      <c r="D138" s="3" t="s">
        <v>121</v>
      </c>
      <c r="E138" s="3" t="s">
        <v>117</v>
      </c>
      <c r="F138" s="14">
        <f>0.6+0.1</f>
        <v>0.7</v>
      </c>
    </row>
    <row r="139" spans="1:6" ht="42" hidden="1" x14ac:dyDescent="0.2">
      <c r="A139" s="5" t="s">
        <v>16</v>
      </c>
      <c r="B139" s="6" t="s">
        <v>80</v>
      </c>
      <c r="C139" s="5" t="s">
        <v>77</v>
      </c>
      <c r="D139" s="5"/>
      <c r="E139" s="5" t="s">
        <v>79</v>
      </c>
      <c r="F139" s="7">
        <f>F140</f>
        <v>0</v>
      </c>
    </row>
    <row r="140" spans="1:6" ht="45" hidden="1" x14ac:dyDescent="0.2">
      <c r="A140" s="3" t="s">
        <v>16</v>
      </c>
      <c r="B140" s="12" t="s">
        <v>80</v>
      </c>
      <c r="C140" s="3" t="s">
        <v>77</v>
      </c>
      <c r="D140" s="19" t="s">
        <v>121</v>
      </c>
      <c r="E140" s="19" t="s">
        <v>79</v>
      </c>
      <c r="F140" s="20">
        <v>0</v>
      </c>
    </row>
    <row r="141" spans="1:6" ht="42" x14ac:dyDescent="0.2">
      <c r="A141" s="5" t="s">
        <v>16</v>
      </c>
      <c r="B141" s="6" t="s">
        <v>114</v>
      </c>
      <c r="C141" s="5" t="s">
        <v>77</v>
      </c>
      <c r="D141" s="29"/>
      <c r="E141" s="5" t="s">
        <v>113</v>
      </c>
      <c r="F141" s="30">
        <f>F142+F143</f>
        <v>1051.1799999999998</v>
      </c>
    </row>
    <row r="142" spans="1:6" ht="45" x14ac:dyDescent="0.2">
      <c r="A142" s="3" t="s">
        <v>16</v>
      </c>
      <c r="B142" s="28" t="s">
        <v>114</v>
      </c>
      <c r="C142" s="3" t="s">
        <v>77</v>
      </c>
      <c r="D142" s="29" t="s">
        <v>121</v>
      </c>
      <c r="E142" s="29" t="s">
        <v>113</v>
      </c>
      <c r="F142" s="30">
        <v>866.31</v>
      </c>
    </row>
    <row r="143" spans="1:6" ht="45" x14ac:dyDescent="0.2">
      <c r="A143" s="3" t="s">
        <v>16</v>
      </c>
      <c r="B143" s="28" t="s">
        <v>114</v>
      </c>
      <c r="C143" s="3" t="s">
        <v>77</v>
      </c>
      <c r="D143" s="29" t="s">
        <v>122</v>
      </c>
      <c r="E143" s="29" t="s">
        <v>113</v>
      </c>
      <c r="F143" s="30">
        <v>184.87</v>
      </c>
    </row>
    <row r="144" spans="1:6" ht="31.5" x14ac:dyDescent="0.2">
      <c r="A144" s="5" t="s">
        <v>16</v>
      </c>
      <c r="B144" s="6" t="s">
        <v>96</v>
      </c>
      <c r="C144" s="5" t="s">
        <v>77</v>
      </c>
      <c r="D144" s="5"/>
      <c r="E144" s="5" t="s">
        <v>95</v>
      </c>
      <c r="F144" s="7">
        <f>F145+F146</f>
        <v>177.3</v>
      </c>
    </row>
    <row r="145" spans="1:6" ht="22.5" x14ac:dyDescent="0.2">
      <c r="A145" s="3" t="s">
        <v>16</v>
      </c>
      <c r="B145" s="12" t="s">
        <v>96</v>
      </c>
      <c r="C145" s="3" t="s">
        <v>77</v>
      </c>
      <c r="D145" s="29" t="s">
        <v>121</v>
      </c>
      <c r="E145" s="3" t="s">
        <v>95</v>
      </c>
      <c r="F145" s="20">
        <v>123.56</v>
      </c>
    </row>
    <row r="146" spans="1:6" ht="22.5" x14ac:dyDescent="0.2">
      <c r="A146" s="3" t="s">
        <v>97</v>
      </c>
      <c r="B146" s="12" t="s">
        <v>96</v>
      </c>
      <c r="C146" s="3" t="s">
        <v>77</v>
      </c>
      <c r="D146" s="29" t="s">
        <v>122</v>
      </c>
      <c r="E146" s="3" t="s">
        <v>95</v>
      </c>
      <c r="F146" s="30">
        <v>53.74</v>
      </c>
    </row>
    <row r="147" spans="1:6" ht="31.5" x14ac:dyDescent="0.2">
      <c r="A147" s="5" t="s">
        <v>16</v>
      </c>
      <c r="B147" s="6" t="s">
        <v>31</v>
      </c>
      <c r="C147" s="5" t="s">
        <v>77</v>
      </c>
      <c r="D147" s="5"/>
      <c r="E147" s="5" t="s">
        <v>30</v>
      </c>
      <c r="F147" s="7">
        <f>SUM(F148:F150)</f>
        <v>11198.06</v>
      </c>
    </row>
    <row r="148" spans="1:6" ht="33.75" x14ac:dyDescent="0.2">
      <c r="A148" s="3" t="s">
        <v>16</v>
      </c>
      <c r="B148" s="12" t="s">
        <v>31</v>
      </c>
      <c r="C148" s="3" t="s">
        <v>77</v>
      </c>
      <c r="D148" s="29" t="s">
        <v>121</v>
      </c>
      <c r="E148" s="3" t="s">
        <v>30</v>
      </c>
      <c r="F148" s="14">
        <f>4889.36+164+5500</f>
        <v>10553.36</v>
      </c>
    </row>
    <row r="149" spans="1:6" ht="33.75" x14ac:dyDescent="0.2">
      <c r="A149" s="3" t="s">
        <v>16</v>
      </c>
      <c r="B149" s="12" t="s">
        <v>31</v>
      </c>
      <c r="C149" s="3" t="s">
        <v>77</v>
      </c>
      <c r="D149" s="29" t="s">
        <v>122</v>
      </c>
      <c r="E149" s="3" t="s">
        <v>30</v>
      </c>
      <c r="F149" s="14">
        <v>150.4</v>
      </c>
    </row>
    <row r="150" spans="1:6" ht="33.75" x14ac:dyDescent="0.2">
      <c r="A150" s="3" t="s">
        <v>16</v>
      </c>
      <c r="B150" s="12" t="s">
        <v>31</v>
      </c>
      <c r="C150" s="3" t="s">
        <v>77</v>
      </c>
      <c r="D150" s="3" t="s">
        <v>123</v>
      </c>
      <c r="E150" s="3" t="s">
        <v>30</v>
      </c>
      <c r="F150" s="14">
        <v>494.3</v>
      </c>
    </row>
    <row r="151" spans="1:6" ht="21" x14ac:dyDescent="0.2">
      <c r="A151" s="5" t="s">
        <v>16</v>
      </c>
      <c r="B151" s="6" t="s">
        <v>33</v>
      </c>
      <c r="C151" s="5" t="s">
        <v>77</v>
      </c>
      <c r="D151" s="5"/>
      <c r="E151" s="5" t="s">
        <v>32</v>
      </c>
      <c r="F151" s="7">
        <f>F152</f>
        <v>13.3</v>
      </c>
    </row>
    <row r="152" spans="1:6" x14ac:dyDescent="0.2">
      <c r="A152" s="3" t="s">
        <v>16</v>
      </c>
      <c r="B152" s="12" t="s">
        <v>33</v>
      </c>
      <c r="C152" s="3" t="s">
        <v>77</v>
      </c>
      <c r="D152" s="3" t="s">
        <v>121</v>
      </c>
      <c r="E152" s="3" t="s">
        <v>32</v>
      </c>
      <c r="F152" s="14">
        <f>14-0.6-0.1</f>
        <v>13.3</v>
      </c>
    </row>
    <row r="153" spans="1:6" x14ac:dyDescent="0.2">
      <c r="A153" s="5" t="s">
        <v>16</v>
      </c>
      <c r="B153" s="6" t="s">
        <v>82</v>
      </c>
      <c r="C153" s="5" t="s">
        <v>81</v>
      </c>
      <c r="D153" s="5"/>
      <c r="E153" s="5" t="s">
        <v>14</v>
      </c>
      <c r="F153" s="7">
        <f>F154</f>
        <v>903.76</v>
      </c>
    </row>
    <row r="154" spans="1:6" x14ac:dyDescent="0.2">
      <c r="A154" s="5" t="s">
        <v>16</v>
      </c>
      <c r="B154" s="6" t="s">
        <v>84</v>
      </c>
      <c r="C154" s="5" t="s">
        <v>83</v>
      </c>
      <c r="D154" s="5"/>
      <c r="E154" s="5" t="s">
        <v>14</v>
      </c>
      <c r="F154" s="7">
        <f>F155</f>
        <v>903.76</v>
      </c>
    </row>
    <row r="155" spans="1:6" ht="31.5" x14ac:dyDescent="0.2">
      <c r="A155" s="5" t="s">
        <v>16</v>
      </c>
      <c r="B155" s="6" t="s">
        <v>86</v>
      </c>
      <c r="C155" s="5" t="s">
        <v>83</v>
      </c>
      <c r="D155" s="5"/>
      <c r="E155" s="5" t="s">
        <v>85</v>
      </c>
      <c r="F155" s="7">
        <f>F156</f>
        <v>903.76</v>
      </c>
    </row>
    <row r="156" spans="1:6" ht="33.75" x14ac:dyDescent="0.2">
      <c r="A156" s="3" t="s">
        <v>16</v>
      </c>
      <c r="B156" s="12" t="s">
        <v>86</v>
      </c>
      <c r="C156" s="3" t="s">
        <v>83</v>
      </c>
      <c r="D156" s="3" t="s">
        <v>109</v>
      </c>
      <c r="E156" s="3" t="s">
        <v>85</v>
      </c>
      <c r="F156" s="14">
        <v>903.76</v>
      </c>
    </row>
    <row r="157" spans="1:6" x14ac:dyDescent="0.2">
      <c r="A157" s="5" t="s">
        <v>16</v>
      </c>
      <c r="B157" s="6" t="s">
        <v>88</v>
      </c>
      <c r="C157" s="5" t="s">
        <v>87</v>
      </c>
      <c r="D157" s="5"/>
      <c r="E157" s="5" t="s">
        <v>14</v>
      </c>
      <c r="F157" s="7">
        <f>F158</f>
        <v>9727.77</v>
      </c>
    </row>
    <row r="158" spans="1:6" x14ac:dyDescent="0.2">
      <c r="A158" s="5" t="s">
        <v>16</v>
      </c>
      <c r="B158" s="6" t="s">
        <v>90</v>
      </c>
      <c r="C158" s="5" t="s">
        <v>89</v>
      </c>
      <c r="D158" s="5"/>
      <c r="E158" s="5" t="s">
        <v>14</v>
      </c>
      <c r="F158" s="7">
        <f>F159+F163+F161+F165+F167</f>
        <v>9727.77</v>
      </c>
    </row>
    <row r="159" spans="1:6" ht="31.5" x14ac:dyDescent="0.2">
      <c r="A159" s="5" t="s">
        <v>16</v>
      </c>
      <c r="B159" s="6" t="s">
        <v>70</v>
      </c>
      <c r="C159" s="5" t="s">
        <v>89</v>
      </c>
      <c r="D159" s="5"/>
      <c r="E159" s="5" t="s">
        <v>69</v>
      </c>
      <c r="F159" s="7">
        <f>F160</f>
        <v>670.63</v>
      </c>
    </row>
    <row r="160" spans="1:6" ht="22.5" x14ac:dyDescent="0.2">
      <c r="A160" s="3" t="s">
        <v>16</v>
      </c>
      <c r="B160" s="12" t="s">
        <v>70</v>
      </c>
      <c r="C160" s="3" t="s">
        <v>89</v>
      </c>
      <c r="D160" s="3" t="s">
        <v>142</v>
      </c>
      <c r="E160" s="3" t="s">
        <v>69</v>
      </c>
      <c r="F160" s="14">
        <f>873.16-202.53</f>
        <v>670.63</v>
      </c>
    </row>
    <row r="161" spans="1:6" ht="42" x14ac:dyDescent="0.2">
      <c r="A161" s="5" t="s">
        <v>16</v>
      </c>
      <c r="B161" s="6" t="s">
        <v>114</v>
      </c>
      <c r="C161" s="5" t="s">
        <v>89</v>
      </c>
      <c r="D161" s="5"/>
      <c r="E161" s="5" t="s">
        <v>113</v>
      </c>
      <c r="F161" s="7">
        <f>F162</f>
        <v>202.53</v>
      </c>
    </row>
    <row r="162" spans="1:6" ht="45" x14ac:dyDescent="0.2">
      <c r="A162" s="3" t="s">
        <v>16</v>
      </c>
      <c r="B162" s="28" t="s">
        <v>114</v>
      </c>
      <c r="C162" s="3" t="s">
        <v>89</v>
      </c>
      <c r="D162" s="3" t="s">
        <v>142</v>
      </c>
      <c r="E162" s="3" t="s">
        <v>113</v>
      </c>
      <c r="F162" s="14">
        <v>202.53</v>
      </c>
    </row>
    <row r="163" spans="1:6" ht="31.5" x14ac:dyDescent="0.2">
      <c r="A163" s="5" t="s">
        <v>16</v>
      </c>
      <c r="B163" s="6" t="s">
        <v>31</v>
      </c>
      <c r="C163" s="5" t="s">
        <v>89</v>
      </c>
      <c r="D163" s="5"/>
      <c r="E163" s="5" t="s">
        <v>30</v>
      </c>
      <c r="F163" s="7">
        <f>SUM(F164:F164)</f>
        <v>2554.6099999999997</v>
      </c>
    </row>
    <row r="164" spans="1:6" ht="33.75" x14ac:dyDescent="0.2">
      <c r="A164" s="3" t="s">
        <v>16</v>
      </c>
      <c r="B164" s="28" t="s">
        <v>31</v>
      </c>
      <c r="C164" s="29" t="s">
        <v>89</v>
      </c>
      <c r="D164" s="29" t="s">
        <v>142</v>
      </c>
      <c r="E164" s="29" t="s">
        <v>30</v>
      </c>
      <c r="F164" s="30">
        <f>1854.61+700</f>
        <v>2554.6099999999997</v>
      </c>
    </row>
    <row r="165" spans="1:6" hidden="1" x14ac:dyDescent="0.2">
      <c r="A165" s="5" t="s">
        <v>16</v>
      </c>
      <c r="B165" s="6" t="s">
        <v>37</v>
      </c>
      <c r="C165" s="5" t="s">
        <v>89</v>
      </c>
      <c r="D165" s="5"/>
      <c r="E165" s="5" t="s">
        <v>36</v>
      </c>
      <c r="F165" s="7">
        <f>F166</f>
        <v>0</v>
      </c>
    </row>
    <row r="166" spans="1:6" hidden="1" x14ac:dyDescent="0.2">
      <c r="A166" s="29" t="s">
        <v>16</v>
      </c>
      <c r="B166" s="28" t="s">
        <v>37</v>
      </c>
      <c r="C166" s="29" t="s">
        <v>89</v>
      </c>
      <c r="D166" s="29" t="s">
        <v>142</v>
      </c>
      <c r="E166" s="29" t="s">
        <v>36</v>
      </c>
      <c r="F166" s="30">
        <v>0</v>
      </c>
    </row>
    <row r="167" spans="1:6" ht="42" x14ac:dyDescent="0.2">
      <c r="A167" s="5" t="s">
        <v>16</v>
      </c>
      <c r="B167" s="6" t="s">
        <v>158</v>
      </c>
      <c r="C167" s="5" t="s">
        <v>89</v>
      </c>
      <c r="D167" s="5"/>
      <c r="E167" s="5" t="s">
        <v>147</v>
      </c>
      <c r="F167" s="7">
        <f>SUM(F168:F168)</f>
        <v>6300</v>
      </c>
    </row>
    <row r="168" spans="1:6" ht="33.75" x14ac:dyDescent="0.2">
      <c r="A168" s="3" t="s">
        <v>16</v>
      </c>
      <c r="B168" s="28" t="s">
        <v>158</v>
      </c>
      <c r="C168" s="29" t="s">
        <v>89</v>
      </c>
      <c r="D168" s="29" t="s">
        <v>157</v>
      </c>
      <c r="E168" s="29" t="s">
        <v>147</v>
      </c>
      <c r="F168" s="30">
        <v>6300</v>
      </c>
    </row>
  </sheetData>
  <mergeCells count="8">
    <mergeCell ref="C1:F4"/>
    <mergeCell ref="A5:F5"/>
    <mergeCell ref="A6:F6"/>
    <mergeCell ref="A7:B7"/>
    <mergeCell ref="B8:B9"/>
    <mergeCell ref="C8:E8"/>
    <mergeCell ref="A8:A9"/>
    <mergeCell ref="F8:F9"/>
  </mergeCells>
  <pageMargins left="0.98425196850393704" right="0.39370078740157483" top="0.39370078740157483" bottom="0.39370078740157483" header="0.19685039370078741" footer="0.19685039370078741"/>
  <pageSetup paperSize="9" scale="92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2016-05-24T07:32:34Z</cp:lastPrinted>
  <dcterms:created xsi:type="dcterms:W3CDTF">1996-10-08T23:32:33Z</dcterms:created>
  <dcterms:modified xsi:type="dcterms:W3CDTF">2016-06-03T07:41:49Z</dcterms:modified>
</cp:coreProperties>
</file>