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6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<sst xmlns="http://schemas.openxmlformats.org/spreadsheetml/2006/main" count="194" uniqueCount="170">
  <si>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</si>
  <si>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</si>
  <si>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</si>
  <si>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</si>
  <si>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</si>
  <si>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</si>
  <si>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</si>
  <si>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</si>
  <si>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</si>
  <si>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</si>
  <si>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</si>
  <si>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</si>
  <si>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</si>
  <si>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</si>
  <si>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</si>
  <si>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</si>
  <si>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</si>
  <si>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</si>
  <si>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</si>
  <si>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</si>
  <si>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</si>
  <si>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</si>
  <si>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</si>
  <si>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</si>
  <si>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</si>
  <si>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</si>
  <si>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</si>
  <si>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</si>
  <si>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</si>
  <si>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</si>
  <si>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</si>
  <si>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</si>
  <si>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</si>
  <si>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</si>
  <si>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</si>
  <si>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</si>
  <si>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</si>
  <si>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</si>
  <si>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</si>
  <si>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</si>
  <si>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</si>
  <si>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</si>
  <si>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</si>
  <si>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</si>
  <si>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</si>
  <si>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</si>
  <si>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</si>
  <si>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</si>
  <si>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</si>
  <si>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</si>
  <si>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</si>
  <si>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</si>
  <si>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</si>
  <si>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</si>
  <si>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</si>
  <si>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</si>
  <si>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</si>
  <si>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</si>
  <si>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</si>
  <si>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</si>
  <si>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</si>
  <si>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</si>
  <si>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</si>
  <si>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</si>
  <si>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</si>
  <si>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</si>
  <si>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</si>
  <si>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</si>
  <si>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</si>
  <si>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</si>
  <si>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</si>
  <si>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</si>
  <si>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</si>
  <si>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</si>
  <si>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</si>
  <si>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</si>
  <si>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</si>
  <si>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</si>
  <si>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</si>
  <si>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</si>
  <si>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</si>
  <si>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</si>
  <si>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</si>
  <si>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</si>
  <si>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</si>
  <si>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</si>
  <si>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</si>
  <si>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</si>
  <si>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</si>
  <si>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</si>
  <si>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</si>
  <si>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</si>
  <si>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</si>
  <si>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</si>
  <si>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</si>
  <si>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</si>
  <si>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</si>
  <si>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</si>
  <si>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</si>
  <si>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</si>
  <si>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</si>
  <si>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</si>
  <si>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</si>
  <si>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</si>
  <si>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</si>
  <si>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</si>
  <si>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</si>
  <si>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</si>
  <si>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</si>
  <si>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</si>
  <si>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</si>
  <si>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</si>
  <si>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</si>
  <si>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</si>
  <si>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</si>
  <si>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</si>
  <si>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</si>
  <si>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</si>
  <si>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</si>
  <si>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</si>
  <si>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</si>
  <si>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</si>
  <si>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</si>
  <si>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</si>
  <si>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</si>
  <si>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</si>
  <si>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</si>
  <si>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</si>
  <si>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</si>
  <si>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</si>
  <si>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</si>
  <si>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</si>
  <si>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</si>
  <si>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</si>
  <si>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</si>
  <si>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</si>
  <si>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</si>
  <si>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</si>
  <si>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</si>
  <si>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</si>
  <si>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</si>
  <si>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</si>
  <si>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</si>
  <si>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</si>
  <si>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</si>
  <si>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</si>
  <si>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</si>
  <si>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</si>
  <si>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</si>
  <si>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</si>
  <si>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</si>
  <si>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</si>
  <si>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</si>
  <si>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</si>
  <si>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</si>
  <si>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</si>
  <si>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</si>
  <si>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</si>
  <si>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</si>
  <si>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</si>
  <si>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</si>
  <si>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</si>
  <si>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</si>
  <si>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</si>
  <si>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</si>
  <si>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</si>
  <si>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на 2021 год (тыс.руб.)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</si>
  <si>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2020 и 2021 годов </t>
  </si>
  <si>
    <t>Бюжет на 2020 год            (тыс. руб.)</t>
  </si>
  <si>
    <t>от 05.09.2019г.  № 318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</si>
</sst>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tabSelected="1" zoomScalePageLayoutView="0" workbookViewId="0" topLeftCell="A1">
      <selection activeCell="Y72" sqref="Y72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7" t="s">
        <v>116</v>
      </c>
      <c r="U1" s="37" t="s">
        <v>116</v>
      </c>
      <c r="V1" s="38"/>
    </row>
    <row r="2" spans="1:22" ht="12.75">
      <c r="A2" s="2"/>
      <c r="B2" s="90" t="s">
        <v>160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37" t="s">
        <v>117</v>
      </c>
      <c r="U2" s="37" t="s">
        <v>117</v>
      </c>
      <c r="V2" s="38"/>
    </row>
    <row r="3" spans="1:22" ht="12.75">
      <c r="A3" s="2"/>
      <c r="B3" s="90" t="s">
        <v>161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37" t="s">
        <v>118</v>
      </c>
      <c r="U3" s="37" t="s">
        <v>118</v>
      </c>
      <c r="V3" s="38"/>
    </row>
    <row r="4" spans="1:22" ht="15" customHeight="1">
      <c r="A4" s="2"/>
      <c r="B4" s="90" t="s">
        <v>169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37" t="s">
        <v>119</v>
      </c>
      <c r="U4" s="37" t="s">
        <v>119</v>
      </c>
      <c r="V4" s="38"/>
    </row>
    <row r="5" spans="1:22" ht="1.5" customHeight="1" hidden="1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88" t="s">
        <v>167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ht="19.5" customHeight="1" hidden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96"/>
      <c r="V9" s="96"/>
      <c r="W9" s="96"/>
    </row>
    <row r="10" spans="1:24" ht="15.75" customHeight="1">
      <c r="A10" s="91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7" t="s">
        <v>4</v>
      </c>
      <c r="H10" s="98"/>
      <c r="I10" s="99"/>
      <c r="J10" s="93" t="s">
        <v>5</v>
      </c>
      <c r="K10" s="93" t="s">
        <v>6</v>
      </c>
      <c r="L10" s="97" t="s">
        <v>4</v>
      </c>
      <c r="M10" s="98"/>
      <c r="N10" s="99"/>
      <c r="O10" s="93" t="s">
        <v>125</v>
      </c>
      <c r="P10" s="106" t="s">
        <v>135</v>
      </c>
      <c r="Q10" s="108" t="s">
        <v>144</v>
      </c>
      <c r="R10" s="108" t="s">
        <v>168</v>
      </c>
      <c r="S10" s="106" t="s">
        <v>166</v>
      </c>
      <c r="T10" s="104" t="s">
        <v>7</v>
      </c>
      <c r="U10" s="111" t="s">
        <v>8</v>
      </c>
      <c r="V10" s="113" t="s">
        <v>9</v>
      </c>
      <c r="W10" s="100" t="s">
        <v>134</v>
      </c>
      <c r="X10" s="102" t="s">
        <v>10</v>
      </c>
    </row>
    <row r="11" spans="1:24" ht="16.5" customHeight="1">
      <c r="A11" s="92"/>
      <c r="B11" s="94"/>
      <c r="C11" s="94"/>
      <c r="D11" s="94"/>
      <c r="E11" s="94"/>
      <c r="F11" s="94"/>
      <c r="G11" s="94" t="s">
        <v>11</v>
      </c>
      <c r="H11" s="94" t="s">
        <v>12</v>
      </c>
      <c r="I11" s="94" t="s">
        <v>13</v>
      </c>
      <c r="J11" s="94"/>
      <c r="K11" s="94"/>
      <c r="L11" s="94" t="s">
        <v>14</v>
      </c>
      <c r="M11" s="94" t="s">
        <v>12</v>
      </c>
      <c r="N11" s="94" t="s">
        <v>13</v>
      </c>
      <c r="O11" s="94"/>
      <c r="P11" s="107"/>
      <c r="Q11" s="109"/>
      <c r="R11" s="109"/>
      <c r="S11" s="107"/>
      <c r="T11" s="105"/>
      <c r="U11" s="112"/>
      <c r="V11" s="114"/>
      <c r="W11" s="101"/>
      <c r="X11" s="103"/>
    </row>
    <row r="12" spans="1:24" ht="22.5" customHeight="1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7"/>
      <c r="Q12" s="110"/>
      <c r="R12" s="110"/>
      <c r="S12" s="107"/>
      <c r="T12" s="105"/>
      <c r="U12" s="112"/>
      <c r="V12" s="115"/>
      <c r="W12" s="101"/>
      <c r="X12" s="103"/>
    </row>
    <row r="13" spans="1:24" ht="0.75" customHeight="1" hidden="1">
      <c r="A13" s="92"/>
      <c r="B13" s="94"/>
      <c r="C13" s="94"/>
      <c r="D13" s="94"/>
      <c r="E13" s="94"/>
      <c r="F13" s="94"/>
      <c r="G13" s="40"/>
      <c r="H13" s="40"/>
      <c r="I13" s="40"/>
      <c r="J13" s="40"/>
      <c r="K13" s="40"/>
      <c r="L13" s="40"/>
      <c r="M13" s="40"/>
      <c r="N13" s="40"/>
      <c r="O13" s="94"/>
      <c r="P13" s="39"/>
      <c r="Q13" s="74"/>
      <c r="R13" s="74"/>
      <c r="S13" s="39"/>
      <c r="T13" s="42"/>
      <c r="U13" s="43"/>
      <c r="V13" s="44"/>
      <c r="W13" s="101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12085.32</v>
      </c>
      <c r="S14" s="80">
        <f>S16+S20+S21+S22</f>
        <v>12085.32</v>
      </c>
      <c r="T14" s="50">
        <f>J14/G14*100</f>
        <v>111.5333925845163</v>
      </c>
      <c r="U14" s="51">
        <f>L14/G14*100</f>
        <v>103.4406765653839</v>
      </c>
      <c r="V14" s="52" t="e">
        <f>L14/L91*100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0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5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11536.22</v>
      </c>
      <c r="S16" s="82">
        <v>11536.22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81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81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81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86">
        <v>167.1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332</v>
      </c>
      <c r="S22" s="82">
        <v>332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83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81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81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81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81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81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81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281.4</v>
      </c>
      <c r="S30" s="80">
        <v>291.5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281.4</v>
      </c>
      <c r="S31" s="82">
        <v>291.5</v>
      </c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210</v>
      </c>
      <c r="S34" s="80">
        <v>210</v>
      </c>
      <c r="T34" s="50">
        <f t="shared" si="4"/>
        <v>153.28571428571428</v>
      </c>
      <c r="U34" s="51">
        <f t="shared" si="5"/>
        <v>100</v>
      </c>
      <c r="V34" s="52" t="e">
        <f>L34/L91*100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82">
        <v>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205</v>
      </c>
      <c r="S38" s="82">
        <v>205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v>5499.4</v>
      </c>
      <c r="S39" s="80">
        <f>S40</f>
        <v>5499.4</v>
      </c>
      <c r="T39" s="50" t="e">
        <f>J39/G39*100</f>
        <v>#REF!</v>
      </c>
      <c r="U39" s="51" t="e">
        <f>L39/G39*100</f>
        <v>#REF!</v>
      </c>
      <c r="V39" s="52" t="e">
        <f>L39/L91*100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5489.4</v>
      </c>
      <c r="S40" s="82">
        <v>5499.4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8" ref="H50:N50">SUM(H51:H54)</f>
        <v>33300</v>
      </c>
      <c r="I50" s="47">
        <f t="shared" si="8"/>
        <v>0</v>
      </c>
      <c r="J50" s="47">
        <f>SUM(J51:J54)</f>
        <v>286964.6</v>
      </c>
      <c r="K50" s="47">
        <f t="shared" si="8"/>
        <v>105653</v>
      </c>
      <c r="L50" s="47">
        <f t="shared" si="8"/>
        <v>99187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</f>
        <v>16978.89</v>
      </c>
      <c r="S50" s="80">
        <f>S51+S52+S53</f>
        <v>14989.7</v>
      </c>
      <c r="T50" s="50">
        <f t="shared" si="6"/>
        <v>313.8063390138923</v>
      </c>
      <c r="U50" s="51">
        <f t="shared" si="7"/>
        <v>108.46463064702382</v>
      </c>
      <c r="V50" s="52" t="e">
        <f>L50/L91*100</f>
        <v>#REF!</v>
      </c>
      <c r="W50" s="47">
        <f>SUM(W51:W54)</f>
        <v>123998.7</v>
      </c>
      <c r="X50" s="5">
        <f>L50/W50*100</f>
        <v>79.99035473759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4279.32</v>
      </c>
      <c r="S51" s="82">
        <v>2017.73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3171.77</v>
      </c>
      <c r="S52" s="82">
        <v>3171.77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9527.8</v>
      </c>
      <c r="S53" s="82">
        <v>9800.2</v>
      </c>
      <c r="T53" s="50"/>
      <c r="U53" s="51"/>
      <c r="V53" s="60"/>
      <c r="W53" s="56"/>
      <c r="X53" s="5"/>
    </row>
    <row r="54" spans="1:24" ht="0" customHeight="1" hidden="1">
      <c r="A54" s="59" t="s">
        <v>121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62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63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64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65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66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67</v>
      </c>
      <c r="B59" s="46" t="s">
        <v>68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69</v>
      </c>
      <c r="B60" s="54" t="s">
        <v>70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70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71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126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72</v>
      </c>
      <c r="B62" s="46" t="s">
        <v>73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L62/L91*100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74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75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76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77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78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79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122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80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81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82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72</v>
      </c>
      <c r="B69" s="46" t="s">
        <v>73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154</v>
      </c>
      <c r="R69" s="80">
        <v>200</v>
      </c>
      <c r="S69" s="80">
        <v>200</v>
      </c>
      <c r="T69" s="50"/>
      <c r="U69" s="51"/>
      <c r="V69" s="60"/>
      <c r="W69" s="56"/>
      <c r="X69" s="5"/>
    </row>
    <row r="70" spans="1:24" ht="20.25" customHeight="1">
      <c r="A70" s="59" t="s">
        <v>164</v>
      </c>
      <c r="B70" s="54"/>
      <c r="C70" s="56"/>
      <c r="D70" s="56"/>
      <c r="E70" s="56"/>
      <c r="F70" s="55"/>
      <c r="G70" s="56"/>
      <c r="H70" s="56"/>
      <c r="I70" s="56"/>
      <c r="J70" s="56"/>
      <c r="K70" s="56"/>
      <c r="L70" s="56"/>
      <c r="M70" s="56"/>
      <c r="N70" s="56"/>
      <c r="O70" s="54" t="s">
        <v>79</v>
      </c>
      <c r="P70" s="57">
        <v>20</v>
      </c>
      <c r="Q70" s="76" t="s">
        <v>154</v>
      </c>
      <c r="R70" s="82">
        <v>200</v>
      </c>
      <c r="S70" s="82">
        <v>200</v>
      </c>
      <c r="T70" s="50"/>
      <c r="U70" s="51"/>
      <c r="V70" s="60"/>
      <c r="W70" s="56"/>
      <c r="X70" s="5"/>
    </row>
    <row r="71" spans="1:24" ht="23.25" customHeight="1">
      <c r="A71" s="45" t="s">
        <v>132</v>
      </c>
      <c r="B71" s="46" t="s">
        <v>83</v>
      </c>
      <c r="C71" s="47">
        <f aca="true" t="shared" si="14" ref="C71:N71">SUM(C73:C75)</f>
        <v>2273</v>
      </c>
      <c r="D71" s="47">
        <f t="shared" si="14"/>
        <v>0</v>
      </c>
      <c r="E71" s="47">
        <f t="shared" si="14"/>
        <v>3527.3</v>
      </c>
      <c r="F71" s="47">
        <f t="shared" si="14"/>
        <v>3137.3</v>
      </c>
      <c r="G71" s="47">
        <f t="shared" si="14"/>
        <v>3137.3</v>
      </c>
      <c r="H71" s="47">
        <f t="shared" si="14"/>
        <v>0</v>
      </c>
      <c r="I71" s="47">
        <f t="shared" si="14"/>
        <v>0</v>
      </c>
      <c r="J71" s="47">
        <f t="shared" si="14"/>
        <v>3289</v>
      </c>
      <c r="K71" s="47">
        <f t="shared" si="14"/>
        <v>3120</v>
      </c>
      <c r="L71" s="47">
        <f t="shared" si="14"/>
        <v>3120</v>
      </c>
      <c r="M71" s="47">
        <f t="shared" si="14"/>
        <v>0</v>
      </c>
      <c r="N71" s="47">
        <f t="shared" si="14"/>
        <v>0</v>
      </c>
      <c r="O71" s="46"/>
      <c r="P71" s="49">
        <v>3350</v>
      </c>
      <c r="Q71" s="75" t="s">
        <v>155</v>
      </c>
      <c r="R71" s="80">
        <v>8092.3</v>
      </c>
      <c r="S71" s="80">
        <v>8045.4</v>
      </c>
      <c r="T71" s="50">
        <f>J71/G71*100</f>
        <v>104.8353679915851</v>
      </c>
      <c r="U71" s="51">
        <f>L71/G71*100</f>
        <v>99.4485704268001</v>
      </c>
      <c r="V71" s="62" t="e">
        <f>L71/L91*100</f>
        <v>#REF!</v>
      </c>
      <c r="W71" s="47">
        <f>SUM(W73:W75)</f>
        <v>1570.6</v>
      </c>
      <c r="X71" s="5">
        <f>L71/W71*100</f>
        <v>198.65019737679867</v>
      </c>
    </row>
    <row r="72" spans="1:24" ht="17.25" customHeight="1">
      <c r="A72" s="59" t="s">
        <v>120</v>
      </c>
      <c r="B72" s="54"/>
      <c r="C72" s="56">
        <v>4478</v>
      </c>
      <c r="D72" s="56"/>
      <c r="E72" s="56">
        <v>5358.2</v>
      </c>
      <c r="F72" s="55">
        <f>G72+H72+I72</f>
        <v>3072.6</v>
      </c>
      <c r="G72" s="56">
        <v>3072.6</v>
      </c>
      <c r="H72" s="56"/>
      <c r="I72" s="56"/>
      <c r="J72" s="56">
        <f>3106.5</f>
        <v>3106.5</v>
      </c>
      <c r="K72" s="56">
        <f>L72+M72+N72</f>
        <v>2700</v>
      </c>
      <c r="L72" s="56">
        <v>2700</v>
      </c>
      <c r="M72" s="56"/>
      <c r="N72" s="56"/>
      <c r="O72" s="54" t="s">
        <v>84</v>
      </c>
      <c r="P72" s="57">
        <v>3350</v>
      </c>
      <c r="Q72" s="76" t="s">
        <v>155</v>
      </c>
      <c r="R72" s="82">
        <v>8092.3</v>
      </c>
      <c r="S72" s="82">
        <v>8045.4</v>
      </c>
      <c r="T72" s="50"/>
      <c r="U72" s="51"/>
      <c r="V72" s="62"/>
      <c r="W72" s="47"/>
      <c r="X72" s="5"/>
    </row>
    <row r="73" spans="1:24" ht="0" customHeight="1" hidden="1">
      <c r="A73" s="59" t="s">
        <v>85</v>
      </c>
      <c r="B73" s="54"/>
      <c r="C73" s="56">
        <v>400</v>
      </c>
      <c r="D73" s="56"/>
      <c r="E73" s="56">
        <v>400</v>
      </c>
      <c r="F73" s="55">
        <f t="shared" si="2"/>
        <v>400</v>
      </c>
      <c r="G73" s="56">
        <v>400</v>
      </c>
      <c r="H73" s="56"/>
      <c r="I73" s="56"/>
      <c r="J73" s="56">
        <f>100+400</f>
        <v>500</v>
      </c>
      <c r="K73" s="56">
        <f t="shared" si="1"/>
        <v>400</v>
      </c>
      <c r="L73" s="56">
        <v>400</v>
      </c>
      <c r="M73" s="56"/>
      <c r="N73" s="56"/>
      <c r="O73" s="54" t="s">
        <v>86</v>
      </c>
      <c r="P73" s="57"/>
      <c r="Q73" s="76"/>
      <c r="R73" s="82"/>
      <c r="S73" s="82"/>
      <c r="T73" s="50">
        <f>J73/G73*100</f>
        <v>125</v>
      </c>
      <c r="U73" s="51">
        <f>L73/G73*100</f>
        <v>100</v>
      </c>
      <c r="V73" s="60"/>
      <c r="W73" s="56">
        <v>275</v>
      </c>
      <c r="X73" s="5">
        <f>L73/W73*100</f>
        <v>145.45454545454547</v>
      </c>
    </row>
    <row r="74" spans="1:24" ht="15.75" customHeight="1" hidden="1">
      <c r="A74" s="59" t="s">
        <v>87</v>
      </c>
      <c r="B74" s="54"/>
      <c r="C74" s="56">
        <v>480</v>
      </c>
      <c r="D74" s="56"/>
      <c r="E74" s="56">
        <v>480</v>
      </c>
      <c r="F74" s="55">
        <f t="shared" si="2"/>
        <v>480</v>
      </c>
      <c r="G74" s="56">
        <v>480</v>
      </c>
      <c r="H74" s="56"/>
      <c r="I74" s="56"/>
      <c r="J74" s="56">
        <f>50+500</f>
        <v>550</v>
      </c>
      <c r="K74" s="56">
        <f t="shared" si="1"/>
        <v>480</v>
      </c>
      <c r="L74" s="56">
        <v>480</v>
      </c>
      <c r="M74" s="56"/>
      <c r="N74" s="56"/>
      <c r="O74" s="54" t="s">
        <v>88</v>
      </c>
      <c r="P74" s="57"/>
      <c r="Q74" s="76"/>
      <c r="R74" s="82"/>
      <c r="S74" s="82"/>
      <c r="T74" s="50">
        <f>J74/G74*100</f>
        <v>114.58333333333333</v>
      </c>
      <c r="U74" s="51">
        <f>L74/G74*100</f>
        <v>100</v>
      </c>
      <c r="V74" s="60"/>
      <c r="W74" s="56">
        <v>313.3</v>
      </c>
      <c r="X74" s="5">
        <f>L74/W74*100</f>
        <v>153.20778806255984</v>
      </c>
    </row>
    <row r="75" spans="1:24" ht="25.5" customHeight="1" hidden="1">
      <c r="A75" s="59" t="s">
        <v>89</v>
      </c>
      <c r="B75" s="54"/>
      <c r="C75" s="56">
        <v>1393</v>
      </c>
      <c r="D75" s="56"/>
      <c r="E75" s="56">
        <v>2647.3</v>
      </c>
      <c r="F75" s="55">
        <f t="shared" si="2"/>
        <v>2257.3</v>
      </c>
      <c r="G75" s="56">
        <v>2257.3</v>
      </c>
      <c r="H75" s="56"/>
      <c r="I75" s="56"/>
      <c r="J75" s="56">
        <v>2239</v>
      </c>
      <c r="K75" s="56">
        <f t="shared" si="1"/>
        <v>2240</v>
      </c>
      <c r="L75" s="56">
        <v>2240</v>
      </c>
      <c r="M75" s="56"/>
      <c r="N75" s="56"/>
      <c r="O75" s="54" t="s">
        <v>90</v>
      </c>
      <c r="P75" s="57"/>
      <c r="Q75" s="76"/>
      <c r="R75" s="82"/>
      <c r="S75" s="82"/>
      <c r="T75" s="50">
        <f>J75/G75*100</f>
        <v>99.18929694768084</v>
      </c>
      <c r="U75" s="51">
        <f>L75/G75*100</f>
        <v>99.23359766092233</v>
      </c>
      <c r="V75" s="60"/>
      <c r="W75" s="56">
        <v>982.3</v>
      </c>
      <c r="X75" s="5">
        <f>L75/W75*100</f>
        <v>228.03624147409144</v>
      </c>
    </row>
    <row r="76" spans="1:24" ht="19.5" customHeight="1">
      <c r="A76" s="45" t="s">
        <v>94</v>
      </c>
      <c r="B76" s="46">
        <v>1000</v>
      </c>
      <c r="C76" s="47" t="e">
        <f>SUM(#REF!)</f>
        <v>#REF!</v>
      </c>
      <c r="D76" s="47" t="e">
        <f>SUM(#REF!)</f>
        <v>#REF!</v>
      </c>
      <c r="E76" s="47">
        <f aca="true" t="shared" si="15" ref="E76:N76">SUM(E78:E78)</f>
        <v>0</v>
      </c>
      <c r="F76" s="47">
        <f t="shared" si="15"/>
        <v>0</v>
      </c>
      <c r="G76" s="47">
        <f t="shared" si="15"/>
        <v>0</v>
      </c>
      <c r="H76" s="47">
        <f t="shared" si="15"/>
        <v>0</v>
      </c>
      <c r="I76" s="47">
        <f t="shared" si="15"/>
        <v>0</v>
      </c>
      <c r="J76" s="47">
        <f t="shared" si="15"/>
        <v>0</v>
      </c>
      <c r="K76" s="47">
        <f t="shared" si="15"/>
        <v>0</v>
      </c>
      <c r="L76" s="47">
        <f t="shared" si="15"/>
        <v>0</v>
      </c>
      <c r="M76" s="47">
        <f t="shared" si="15"/>
        <v>0</v>
      </c>
      <c r="N76" s="47">
        <f t="shared" si="15"/>
        <v>0</v>
      </c>
      <c r="O76" s="46"/>
      <c r="P76" s="49">
        <v>10</v>
      </c>
      <c r="Q76" s="75"/>
      <c r="R76" s="80">
        <v>380.8</v>
      </c>
      <c r="S76" s="80">
        <v>380.8</v>
      </c>
      <c r="T76" s="50"/>
      <c r="U76" s="51"/>
      <c r="V76" s="60"/>
      <c r="W76" s="56"/>
      <c r="X76" s="5"/>
    </row>
    <row r="77" spans="1:24" ht="19.5" customHeight="1">
      <c r="A77" s="53" t="s">
        <v>95</v>
      </c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54" t="s">
        <v>156</v>
      </c>
      <c r="P77" s="49"/>
      <c r="Q77" s="75"/>
      <c r="R77" s="82">
        <v>380.8</v>
      </c>
      <c r="S77" s="82">
        <v>380.8</v>
      </c>
      <c r="T77" s="50"/>
      <c r="U77" s="51"/>
      <c r="V77" s="60"/>
      <c r="W77" s="56"/>
      <c r="X77" s="5"/>
    </row>
    <row r="78" spans="1:24" ht="0.75" customHeight="1" hidden="1">
      <c r="A78" s="59" t="s">
        <v>92</v>
      </c>
      <c r="B78" s="54"/>
      <c r="C78" s="56"/>
      <c r="D78" s="56"/>
      <c r="E78" s="56"/>
      <c r="F78" s="55">
        <f aca="true" t="shared" si="16" ref="F78:F88">G78+H78+I78</f>
        <v>0</v>
      </c>
      <c r="G78" s="56"/>
      <c r="H78" s="56"/>
      <c r="I78" s="56"/>
      <c r="J78" s="56"/>
      <c r="K78" s="56"/>
      <c r="L78" s="56"/>
      <c r="M78" s="56"/>
      <c r="N78" s="56"/>
      <c r="O78" s="54" t="s">
        <v>93</v>
      </c>
      <c r="P78" s="57"/>
      <c r="Q78" s="76"/>
      <c r="R78" s="81"/>
      <c r="S78" s="81"/>
      <c r="T78" s="50" t="e">
        <f>J78/G78*100</f>
        <v>#DIV/0!</v>
      </c>
      <c r="U78" s="51"/>
      <c r="V78" s="60"/>
      <c r="W78" s="56"/>
      <c r="X78" s="5"/>
    </row>
    <row r="79" spans="1:24" ht="0" customHeight="1" hidden="1">
      <c r="A79" s="59" t="s">
        <v>95</v>
      </c>
      <c r="B79" s="54"/>
      <c r="C79" s="56">
        <v>6460</v>
      </c>
      <c r="D79" s="56"/>
      <c r="E79" s="56">
        <v>5800</v>
      </c>
      <c r="F79" s="55">
        <f t="shared" si="16"/>
        <v>6300</v>
      </c>
      <c r="G79" s="56">
        <f>5800+500</f>
        <v>6300</v>
      </c>
      <c r="H79" s="56"/>
      <c r="I79" s="56"/>
      <c r="J79" s="56">
        <v>7180</v>
      </c>
      <c r="K79" s="56">
        <f t="shared" si="1"/>
        <v>7180</v>
      </c>
      <c r="L79" s="56">
        <v>7180</v>
      </c>
      <c r="M79" s="56"/>
      <c r="N79" s="56"/>
      <c r="O79" s="54">
        <v>1001</v>
      </c>
      <c r="P79" s="57">
        <v>10</v>
      </c>
      <c r="Q79" s="76"/>
      <c r="R79" s="81"/>
      <c r="S79" s="81"/>
      <c r="T79" s="50">
        <f>J79/G79*100</f>
        <v>113.96825396825396</v>
      </c>
      <c r="U79" s="51">
        <f>L79/G79*100</f>
        <v>113.96825396825396</v>
      </c>
      <c r="V79" s="60"/>
      <c r="W79" s="56">
        <v>3441.8</v>
      </c>
      <c r="X79" s="5">
        <f aca="true" t="shared" si="17" ref="X79:X86">L79/W79*100</f>
        <v>208.6117729095241</v>
      </c>
    </row>
    <row r="80" spans="1:24" ht="15" customHeight="1" hidden="1">
      <c r="A80" s="59" t="s">
        <v>96</v>
      </c>
      <c r="B80" s="54"/>
      <c r="C80" s="56">
        <v>25317</v>
      </c>
      <c r="D80" s="56"/>
      <c r="E80" s="56">
        <v>32596</v>
      </c>
      <c r="F80" s="55">
        <f t="shared" si="16"/>
        <v>34309.3</v>
      </c>
      <c r="G80" s="56">
        <v>142</v>
      </c>
      <c r="H80" s="56">
        <v>30586</v>
      </c>
      <c r="I80" s="56">
        <f>3360.8+220.5</f>
        <v>3581.3</v>
      </c>
      <c r="J80" s="56">
        <v>417.6</v>
      </c>
      <c r="K80" s="56">
        <f t="shared" si="1"/>
        <v>42185</v>
      </c>
      <c r="L80" s="56">
        <v>417.6</v>
      </c>
      <c r="M80" s="56">
        <v>38249</v>
      </c>
      <c r="N80" s="56">
        <v>3518.4</v>
      </c>
      <c r="O80" s="54">
        <v>1002</v>
      </c>
      <c r="P80" s="57"/>
      <c r="Q80" s="76"/>
      <c r="R80" s="81"/>
      <c r="S80" s="81"/>
      <c r="T80" s="50">
        <f>J80/G80*100</f>
        <v>294.0845070422535</v>
      </c>
      <c r="U80" s="51"/>
      <c r="V80" s="60"/>
      <c r="W80" s="56">
        <v>14181.6</v>
      </c>
      <c r="X80" s="5">
        <f t="shared" si="17"/>
        <v>2.944660687087494</v>
      </c>
    </row>
    <row r="81" spans="1:24" ht="14.25" customHeight="1" hidden="1">
      <c r="A81" s="59" t="s">
        <v>97</v>
      </c>
      <c r="B81" s="54"/>
      <c r="C81" s="56"/>
      <c r="D81" s="56"/>
      <c r="E81" s="56"/>
      <c r="F81" s="55">
        <f t="shared" si="16"/>
        <v>0</v>
      </c>
      <c r="G81" s="56"/>
      <c r="H81" s="56"/>
      <c r="I81" s="56"/>
      <c r="J81" s="56"/>
      <c r="K81" s="56">
        <f aca="true" t="shared" si="18" ref="K81:K86">L81+M81+N81</f>
        <v>0</v>
      </c>
      <c r="L81" s="56"/>
      <c r="M81" s="56"/>
      <c r="N81" s="56"/>
      <c r="O81" s="54" t="s">
        <v>98</v>
      </c>
      <c r="P81" s="57"/>
      <c r="Q81" s="76"/>
      <c r="R81" s="81"/>
      <c r="S81" s="81"/>
      <c r="T81" s="50" t="e">
        <f>J81/G81*100</f>
        <v>#DIV/0!</v>
      </c>
      <c r="U81" s="51" t="e">
        <f>L81/G81*100</f>
        <v>#DIV/0!</v>
      </c>
      <c r="V81" s="60"/>
      <c r="W81" s="56"/>
      <c r="X81" s="5" t="e">
        <f t="shared" si="17"/>
        <v>#DIV/0!</v>
      </c>
    </row>
    <row r="82" spans="1:24" ht="0" customHeight="1" hidden="1">
      <c r="A82" s="59" t="s">
        <v>99</v>
      </c>
      <c r="B82" s="54"/>
      <c r="C82" s="56">
        <v>9420</v>
      </c>
      <c r="D82" s="56"/>
      <c r="E82" s="56">
        <v>10380</v>
      </c>
      <c r="F82" s="55">
        <f t="shared" si="16"/>
        <v>19459.4</v>
      </c>
      <c r="G82" s="56">
        <v>10380</v>
      </c>
      <c r="H82" s="56">
        <v>9079.4</v>
      </c>
      <c r="I82" s="56"/>
      <c r="J82" s="56"/>
      <c r="K82" s="56">
        <f t="shared" si="18"/>
        <v>17092</v>
      </c>
      <c r="L82" s="56"/>
      <c r="M82" s="56">
        <f>1008+14548+1536</f>
        <v>17092</v>
      </c>
      <c r="N82" s="56"/>
      <c r="O82" s="54">
        <v>1004</v>
      </c>
      <c r="P82" s="57"/>
      <c r="Q82" s="76"/>
      <c r="R82" s="81"/>
      <c r="S82" s="81"/>
      <c r="T82" s="50">
        <f>J82/G82*100</f>
        <v>0</v>
      </c>
      <c r="U82" s="51">
        <f>L82/G82*100</f>
        <v>0</v>
      </c>
      <c r="V82" s="60"/>
      <c r="W82" s="56">
        <v>6400.4</v>
      </c>
      <c r="X82" s="5">
        <f t="shared" si="17"/>
        <v>0</v>
      </c>
    </row>
    <row r="83" spans="1:24" ht="15.75" customHeight="1" hidden="1">
      <c r="A83" s="59" t="s">
        <v>123</v>
      </c>
      <c r="B83" s="54"/>
      <c r="C83" s="56">
        <v>24435</v>
      </c>
      <c r="D83" s="56">
        <v>-4551</v>
      </c>
      <c r="E83" s="56">
        <v>18065</v>
      </c>
      <c r="F83" s="55">
        <f t="shared" si="16"/>
        <v>18065</v>
      </c>
      <c r="G83" s="56"/>
      <c r="H83" s="56">
        <v>18065</v>
      </c>
      <c r="I83" s="56"/>
      <c r="J83" s="56">
        <v>300</v>
      </c>
      <c r="K83" s="56">
        <f t="shared" si="18"/>
        <v>22492</v>
      </c>
      <c r="L83" s="56">
        <v>261</v>
      </c>
      <c r="M83" s="56">
        <v>22231</v>
      </c>
      <c r="N83" s="56"/>
      <c r="O83" s="54">
        <v>1006</v>
      </c>
      <c r="P83" s="57"/>
      <c r="Q83" s="76"/>
      <c r="R83" s="81"/>
      <c r="S83" s="81"/>
      <c r="T83" s="50"/>
      <c r="U83" s="51"/>
      <c r="V83" s="60"/>
      <c r="W83" s="56">
        <v>9504.4</v>
      </c>
      <c r="X83" s="5">
        <f t="shared" si="17"/>
        <v>2.7460965447582173</v>
      </c>
    </row>
    <row r="84" spans="1:24" ht="24" customHeight="1" hidden="1">
      <c r="A84" s="59" t="s">
        <v>100</v>
      </c>
      <c r="B84" s="54" t="s">
        <v>101</v>
      </c>
      <c r="C84" s="56"/>
      <c r="D84" s="56"/>
      <c r="E84" s="56">
        <v>4600</v>
      </c>
      <c r="F84" s="55">
        <f t="shared" si="16"/>
        <v>7600</v>
      </c>
      <c r="G84" s="56">
        <v>7600</v>
      </c>
      <c r="H84" s="56"/>
      <c r="I84" s="56"/>
      <c r="J84" s="56">
        <v>5257</v>
      </c>
      <c r="K84" s="56">
        <f t="shared" si="18"/>
        <v>5200</v>
      </c>
      <c r="L84" s="56">
        <f>4600+600</f>
        <v>5200</v>
      </c>
      <c r="M84" s="56"/>
      <c r="N84" s="56"/>
      <c r="O84" s="54" t="s">
        <v>101</v>
      </c>
      <c r="P84" s="57"/>
      <c r="Q84" s="76"/>
      <c r="R84" s="81"/>
      <c r="S84" s="81"/>
      <c r="T84" s="50">
        <f>J84/G84*100</f>
        <v>69.17105263157895</v>
      </c>
      <c r="U84" s="51">
        <f>L84/G84*100</f>
        <v>68.42105263157895</v>
      </c>
      <c r="V84" s="60"/>
      <c r="W84" s="56">
        <v>3408.6</v>
      </c>
      <c r="X84" s="5">
        <f t="shared" si="17"/>
        <v>152.55530129672005</v>
      </c>
    </row>
    <row r="85" spans="1:24" ht="18.75" customHeight="1">
      <c r="A85" s="45" t="s">
        <v>91</v>
      </c>
      <c r="B85" s="46" t="s">
        <v>136</v>
      </c>
      <c r="C85" s="47">
        <f aca="true" t="shared" si="19" ref="C85:N85">SUM(C86:C88)</f>
        <v>114339</v>
      </c>
      <c r="D85" s="47">
        <f t="shared" si="19"/>
        <v>0</v>
      </c>
      <c r="E85" s="47">
        <f t="shared" si="19"/>
        <v>178445</v>
      </c>
      <c r="F85" s="47">
        <f t="shared" si="19"/>
        <v>146408.2</v>
      </c>
      <c r="G85" s="47">
        <f t="shared" si="19"/>
        <v>146408.2</v>
      </c>
      <c r="H85" s="47">
        <f t="shared" si="19"/>
        <v>0</v>
      </c>
      <c r="I85" s="47">
        <f t="shared" si="19"/>
        <v>0</v>
      </c>
      <c r="J85" s="47">
        <f t="shared" si="19"/>
        <v>186361.5</v>
      </c>
      <c r="K85" s="47">
        <f t="shared" si="19"/>
        <v>185337.5</v>
      </c>
      <c r="L85" s="47">
        <f t="shared" si="19"/>
        <v>186361.5</v>
      </c>
      <c r="M85" s="47">
        <f t="shared" si="19"/>
        <v>0</v>
      </c>
      <c r="N85" s="47">
        <f t="shared" si="19"/>
        <v>0</v>
      </c>
      <c r="O85" s="46"/>
      <c r="P85" s="49">
        <v>70</v>
      </c>
      <c r="Q85" s="75"/>
      <c r="R85" s="80">
        <v>276.7</v>
      </c>
      <c r="S85" s="80">
        <v>125</v>
      </c>
      <c r="T85" s="50">
        <f>J85/G85*100</f>
        <v>127.28897698352961</v>
      </c>
      <c r="U85" s="51">
        <f>L85/G85*100</f>
        <v>127.28897698352961</v>
      </c>
      <c r="V85" s="52" t="e">
        <f>L85/L91*100</f>
        <v>#REF!</v>
      </c>
      <c r="W85" s="47">
        <f>SUM(W86:W89)</f>
        <v>39732.5</v>
      </c>
      <c r="X85" s="5">
        <f t="shared" si="17"/>
        <v>469.04045806329833</v>
      </c>
    </row>
    <row r="86" spans="1:24" ht="2.25" customHeight="1" hidden="1">
      <c r="A86" s="59" t="s">
        <v>102</v>
      </c>
      <c r="B86" s="54"/>
      <c r="C86" s="56">
        <v>114339</v>
      </c>
      <c r="D86" s="56"/>
      <c r="E86" s="56">
        <v>178445</v>
      </c>
      <c r="F86" s="55">
        <f t="shared" si="16"/>
        <v>146408.2</v>
      </c>
      <c r="G86" s="56">
        <v>146408.2</v>
      </c>
      <c r="H86" s="56"/>
      <c r="I86" s="56"/>
      <c r="J86" s="56">
        <v>185337.5</v>
      </c>
      <c r="K86" s="56">
        <f t="shared" si="18"/>
        <v>185337.5</v>
      </c>
      <c r="L86" s="56">
        <f>185337.5</f>
        <v>185337.5</v>
      </c>
      <c r="M86" s="56"/>
      <c r="N86" s="56"/>
      <c r="O86" s="54" t="s">
        <v>103</v>
      </c>
      <c r="P86" s="57"/>
      <c r="Q86" s="76"/>
      <c r="R86" s="82"/>
      <c r="S86" s="82"/>
      <c r="T86" s="50">
        <f>J86/G86*100</f>
        <v>126.58956260646602</v>
      </c>
      <c r="U86" s="51">
        <f>L86/G86*100</f>
        <v>126.58956260646602</v>
      </c>
      <c r="V86" s="44"/>
      <c r="W86" s="56">
        <v>39732.5</v>
      </c>
      <c r="X86" s="5">
        <f t="shared" si="17"/>
        <v>466.46322280249166</v>
      </c>
    </row>
    <row r="87" spans="1:24" ht="15.75" customHeight="1" hidden="1">
      <c r="A87" s="59" t="s">
        <v>104</v>
      </c>
      <c r="B87" s="54"/>
      <c r="C87" s="56"/>
      <c r="D87" s="56"/>
      <c r="E87" s="56"/>
      <c r="F87" s="55">
        <f t="shared" si="16"/>
        <v>0</v>
      </c>
      <c r="G87" s="56"/>
      <c r="H87" s="56"/>
      <c r="I87" s="56"/>
      <c r="J87" s="56"/>
      <c r="K87" s="56"/>
      <c r="L87" s="56"/>
      <c r="M87" s="56"/>
      <c r="N87" s="56"/>
      <c r="O87" s="54" t="s">
        <v>105</v>
      </c>
      <c r="P87" s="57"/>
      <c r="Q87" s="76"/>
      <c r="R87" s="82"/>
      <c r="S87" s="82"/>
      <c r="T87" s="50"/>
      <c r="U87" s="51"/>
      <c r="V87" s="44"/>
      <c r="W87" s="56"/>
      <c r="X87" s="5"/>
    </row>
    <row r="88" spans="1:24" ht="16.5" customHeight="1" hidden="1">
      <c r="A88" s="59" t="s">
        <v>106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>
        <v>1024</v>
      </c>
      <c r="K88" s="56"/>
      <c r="L88" s="56">
        <v>1024</v>
      </c>
      <c r="M88" s="56"/>
      <c r="N88" s="56"/>
      <c r="O88" s="54" t="s">
        <v>107</v>
      </c>
      <c r="P88" s="57"/>
      <c r="Q88" s="76"/>
      <c r="R88" s="82"/>
      <c r="S88" s="82"/>
      <c r="T88" s="50" t="e">
        <f>J88/G88*100</f>
        <v>#DIV/0!</v>
      </c>
      <c r="U88" s="51"/>
      <c r="V88" s="44"/>
      <c r="W88" s="56"/>
      <c r="X88" s="5"/>
    </row>
    <row r="89" spans="1:24" ht="18" customHeight="1">
      <c r="A89" s="59" t="s">
        <v>137</v>
      </c>
      <c r="B89" s="54"/>
      <c r="C89" s="56"/>
      <c r="D89" s="56"/>
      <c r="E89" s="56"/>
      <c r="F89" s="55"/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>
        <v>70</v>
      </c>
      <c r="Q89" s="76"/>
      <c r="R89" s="82">
        <v>276.7</v>
      </c>
      <c r="S89" s="82">
        <v>125</v>
      </c>
      <c r="T89" s="50" t="e">
        <f>J89/G89*100</f>
        <v>#DIV/0!</v>
      </c>
      <c r="U89" s="51" t="e">
        <f>L89/G89*100</f>
        <v>#DIV/0!</v>
      </c>
      <c r="V89" s="44"/>
      <c r="W89" s="56"/>
      <c r="X89" s="5"/>
    </row>
    <row r="90" spans="1:24" ht="0" customHeight="1" hidden="1">
      <c r="A90" s="63" t="s">
        <v>130</v>
      </c>
      <c r="B90" s="64"/>
      <c r="C90" s="65"/>
      <c r="D90" s="65"/>
      <c r="E90" s="65"/>
      <c r="F90" s="66"/>
      <c r="G90" s="65"/>
      <c r="H90" s="65"/>
      <c r="I90" s="65"/>
      <c r="J90" s="65"/>
      <c r="K90" s="65"/>
      <c r="L90" s="65"/>
      <c r="M90" s="65"/>
      <c r="N90" s="65"/>
      <c r="O90" s="64" t="s">
        <v>129</v>
      </c>
      <c r="P90" s="67"/>
      <c r="Q90" s="77"/>
      <c r="R90" s="84"/>
      <c r="S90" s="84"/>
      <c r="T90" s="50"/>
      <c r="U90" s="51"/>
      <c r="V90" s="44"/>
      <c r="W90" s="56"/>
      <c r="X90" s="5"/>
    </row>
    <row r="91" spans="1:24" ht="21.75" customHeight="1" thickBot="1">
      <c r="A91" s="68" t="s">
        <v>108</v>
      </c>
      <c r="B91" s="69"/>
      <c r="C91" s="70" t="e">
        <f>SUM(C14+C34+C39+C50+C62+C71+#REF!+#REF!+C85)</f>
        <v>#REF!</v>
      </c>
      <c r="D91" s="70" t="e">
        <f>SUM(D14+D34+D39+D50+D62+D71+#REF!+#REF!+D85)</f>
        <v>#REF!</v>
      </c>
      <c r="E91" s="71" t="e">
        <f>SUM(E14+E34+E39+E50+E59+E62+E71+#REF!+#REF!+E85)</f>
        <v>#REF!</v>
      </c>
      <c r="F91" s="71" t="e">
        <f>SUM(F14+F34+F39+F50+F59+F62+F71+#REF!+#REF!+F85)</f>
        <v>#REF!</v>
      </c>
      <c r="G91" s="71" t="e">
        <f>SUM(G14+G34+G39+G50+G59+G62+G71+#REF!+#REF!+G85)</f>
        <v>#REF!</v>
      </c>
      <c r="H91" s="71" t="e">
        <f>SUM(H14+H34+H39+H50+H59+H62+H71+#REF!+#REF!+H85)</f>
        <v>#REF!</v>
      </c>
      <c r="I91" s="71" t="e">
        <f>SUM(I14+I34+I39+I50+I59+I62+I71+#REF!+#REF!+I85)</f>
        <v>#REF!</v>
      </c>
      <c r="J91" s="71" t="e">
        <f>SUM(J14+J34+J39+J50+J59+J62+J71+#REF!+#REF!+J85)</f>
        <v>#REF!</v>
      </c>
      <c r="K91" s="71" t="e">
        <f>SUM(K14+K34+K39+K50+K59+K62+K71+#REF!+#REF!+K85)</f>
        <v>#REF!</v>
      </c>
      <c r="L91" s="71" t="e">
        <f>SUM(L14+L34+L39+L50+L59+L62+L71+#REF!+#REF!+L85)</f>
        <v>#REF!</v>
      </c>
      <c r="M91" s="71" t="e">
        <f>SUM(M14+M34+M39+M50+M59+M62+M71+#REF!+#REF!+M85)</f>
        <v>#REF!</v>
      </c>
      <c r="N91" s="71" t="e">
        <f>SUM(N14+N34+N39+N50+N59+N62+N71+#REF!+#REF!+N85)</f>
        <v>#REF!</v>
      </c>
      <c r="O91" s="69"/>
      <c r="P91" s="72">
        <v>18086</v>
      </c>
      <c r="Q91" s="78">
        <v>209.459</v>
      </c>
      <c r="R91" s="85">
        <f>R14+R30+R34+R39+R50+R69+R71+R76+R85</f>
        <v>44004.81</v>
      </c>
      <c r="S91" s="85">
        <f>S14+S30+S34+S39+S50+S69+S71+S76+S85</f>
        <v>41827.12</v>
      </c>
      <c r="T91" s="50" t="e">
        <f>J91/G91*100</f>
        <v>#REF!</v>
      </c>
      <c r="U91" s="51" t="e">
        <f>L91/G91*100</f>
        <v>#REF!</v>
      </c>
      <c r="V91" s="73" t="e">
        <f>SUM(V14:V86)</f>
        <v>#REF!</v>
      </c>
      <c r="W91" s="48" t="e">
        <f>SUM(W14+W34+W39+W50+W59+W62+W71+#REF!+#REF!+W85)</f>
        <v>#REF!</v>
      </c>
      <c r="X91" s="5" t="e">
        <f>L91/W91*100</f>
        <v>#REF!</v>
      </c>
    </row>
    <row r="92" spans="1:24" ht="13.5" customHeight="1" hidden="1" thickBot="1">
      <c r="A92" s="31" t="s">
        <v>109</v>
      </c>
      <c r="B92" s="32"/>
      <c r="C92" s="33"/>
      <c r="D92" s="33"/>
      <c r="E92" s="34">
        <v>0</v>
      </c>
      <c r="F92" s="35">
        <f>-43123.7-16350</f>
        <v>-59473.7</v>
      </c>
      <c r="G92" s="33"/>
      <c r="H92" s="33"/>
      <c r="I92" s="33"/>
      <c r="J92" s="34">
        <v>0</v>
      </c>
      <c r="K92" s="36">
        <v>0</v>
      </c>
      <c r="L92" s="34">
        <v>63802.8</v>
      </c>
      <c r="M92" s="34">
        <v>0</v>
      </c>
      <c r="N92" s="34">
        <v>0</v>
      </c>
      <c r="O92" s="32"/>
      <c r="P92" s="32"/>
      <c r="Q92" s="32"/>
      <c r="R92" s="32"/>
      <c r="S92" s="32"/>
      <c r="T92" s="6"/>
      <c r="U92" s="7"/>
      <c r="V92" s="8"/>
      <c r="W92" s="9">
        <v>76369.2</v>
      </c>
      <c r="X92" s="10"/>
    </row>
    <row r="93" spans="1:23" s="20" customFormat="1" ht="12.75" customHeight="1" hidden="1" thickBot="1">
      <c r="A93" s="11" t="s">
        <v>110</v>
      </c>
      <c r="B93" s="12"/>
      <c r="C93" s="13"/>
      <c r="D93" s="13"/>
      <c r="E93" s="13"/>
      <c r="F93" s="13"/>
      <c r="G93" s="13"/>
      <c r="H93" s="13"/>
      <c r="I93" s="13"/>
      <c r="J93" s="14"/>
      <c r="K93" s="13"/>
      <c r="L93" s="15">
        <v>1193121.2</v>
      </c>
      <c r="M93" s="16">
        <v>1131115</v>
      </c>
      <c r="N93" s="16">
        <v>113200</v>
      </c>
      <c r="O93" s="12"/>
      <c r="P93" s="12"/>
      <c r="Q93" s="12"/>
      <c r="R93" s="12"/>
      <c r="S93" s="12"/>
      <c r="T93" s="14"/>
      <c r="U93" s="17"/>
      <c r="V93" s="18"/>
      <c r="W93" s="19"/>
    </row>
    <row r="94" ht="7.5" customHeight="1">
      <c r="L94" s="21"/>
    </row>
    <row r="95" spans="1:19" ht="12.75" customHeight="1">
      <c r="A95" s="23"/>
      <c r="B95" s="24"/>
      <c r="C95" s="2"/>
      <c r="D95" s="2"/>
      <c r="E95" s="2"/>
      <c r="F95" t="s">
        <v>111</v>
      </c>
      <c r="G95">
        <f>728.2</f>
        <v>728.2</v>
      </c>
      <c r="J95" s="21"/>
      <c r="L95" s="25" t="e">
        <f>L93-L91</f>
        <v>#REF!</v>
      </c>
      <c r="N95" s="26" t="e">
        <f>N93-N91</f>
        <v>#REF!</v>
      </c>
      <c r="O95" s="24"/>
      <c r="P95" s="24"/>
      <c r="Q95" s="24"/>
      <c r="R95" s="24"/>
      <c r="S95" s="24"/>
    </row>
    <row r="96" spans="1:19" ht="15" customHeight="1">
      <c r="A96" s="27"/>
      <c r="B96" s="24"/>
      <c r="C96" s="2"/>
      <c r="D96" s="2"/>
      <c r="E96" s="2"/>
      <c r="F96" t="s">
        <v>112</v>
      </c>
      <c r="G96" s="28">
        <f>2132.8</f>
        <v>2132.8</v>
      </c>
      <c r="M96" s="20"/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113</v>
      </c>
      <c r="G97" s="28">
        <v>99705</v>
      </c>
      <c r="M97" s="20"/>
      <c r="O97" s="24"/>
      <c r="P97" s="24"/>
      <c r="Q97" s="24"/>
      <c r="R97" s="24"/>
      <c r="S97" s="24"/>
    </row>
    <row r="98" spans="1:19" ht="15" customHeight="1">
      <c r="A98" s="79"/>
      <c r="B98" s="24"/>
      <c r="C98" s="2"/>
      <c r="D98" s="2"/>
      <c r="E98" s="2"/>
      <c r="F98" t="s">
        <v>114</v>
      </c>
      <c r="G98" s="28">
        <v>19806.2</v>
      </c>
      <c r="J98" s="21"/>
      <c r="L98" s="21"/>
      <c r="M98" s="20"/>
      <c r="O98" s="24"/>
      <c r="P98" s="24"/>
      <c r="Q98" s="24"/>
      <c r="R98" s="24"/>
      <c r="S98" s="24"/>
    </row>
    <row r="99" spans="1:19" ht="15" customHeight="1">
      <c r="A99" s="29"/>
      <c r="B99" s="24"/>
      <c r="C99" s="2"/>
      <c r="D99" s="2"/>
      <c r="E99" s="2"/>
      <c r="G99" s="26" t="e">
        <f>G91+G95+G96+G97+G98</f>
        <v>#REF!</v>
      </c>
      <c r="O99" s="24"/>
      <c r="P99" s="24"/>
      <c r="Q99" s="24"/>
      <c r="R99" s="24"/>
      <c r="S99" s="24"/>
    </row>
    <row r="100" spans="1:19" ht="12.75" customHeight="1">
      <c r="A100" s="30"/>
      <c r="B100" s="24"/>
      <c r="C100" s="2"/>
      <c r="D100" s="2"/>
      <c r="E100" s="2"/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2:19" ht="12.75"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5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29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2.75">
      <c r="A107" s="2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</sheetData>
  <sheetProtection/>
  <mergeCells count="31">
    <mergeCell ref="X10:X12"/>
    <mergeCell ref="T10:T12"/>
    <mergeCell ref="P10:P12"/>
    <mergeCell ref="Q10:Q12"/>
    <mergeCell ref="U10:U12"/>
    <mergeCell ref="V10:V12"/>
    <mergeCell ref="S10:S12"/>
    <mergeCell ref="R10:R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S5"/>
    <mergeCell ref="A8:W8"/>
    <mergeCell ref="B1:S1"/>
    <mergeCell ref="B2:S2"/>
    <mergeCell ref="B3:S3"/>
    <mergeCell ref="B4:S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2019-09-05T07:24:07Z</cp:lastPrinted>
  <dcterms:created xsi:type="dcterms:W3CDTF">2007-10-24T16:54:59Z</dcterms:created>
  <dcterms:modified xsi:type="dcterms:W3CDTF">2019-09-13T12:42:16Z</dcterms:modified>
  <cp:category/>
  <cp:version/>
  <cp:contentType/>
  <cp:contentStatus/>
</cp:coreProperties>
</file>