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2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'6'!$A$1:$I$260</definedName>
    <definedName name="_xlnm.Print_Area" localSheetId="2">'7'!$A$1:$I$262</definedName>
  </definedNames>
  <calcPr fullCalcOnLoad="1"/>
</workbook>
</file>

<file path=xl/sharedStrings.xml><?xml version="1.0" encoding="utf-8"?>
<sst xmlns="http://schemas.openxmlformats.org/spreadsheetml/2006/main" count="2116" uniqueCount="313">
  <si>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</si>
  <si>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</si>
  <si>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</si>
  <si>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</si>
  <si>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</si>
  <si>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</si>
  <si>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</si>
  <si>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</si>
  <si>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</si>
  <si>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</si>
  <si>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</si>
  <si>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</si>
  <si>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</si>
  <si>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</si>
  <si>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</si>
  <si>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</si>
  <si>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</si>
  <si>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</si>
  <si>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</si>
  <si>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</si>
  <si>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</si>
  <si>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</si>
  <si>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</si>
  <si>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</si>
  <si>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</si>
  <si>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</si>
  <si>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</si>
  <si>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</si>
  <si>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</si>
  <si>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</si>
  <si>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</si>
  <si>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</si>
  <si>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</si>
  <si>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</si>
  <si>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</si>
  <si>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</si>
  <si>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</si>
  <si>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</si>
  <si>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</si>
  <si>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</si>
  <si>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</si>
  <si>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</si>
  <si>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</si>
  <si>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</si>
  <si>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</si>
  <si>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</si>
  <si>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</si>
  <si>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</si>
  <si>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</si>
  <si>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</si>
  <si>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</si>
  <si>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</si>
  <si>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</si>
  <si>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</si>
  <si>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</si>
  <si>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</si>
  <si>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</si>
  <si>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</si>
  <si>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</si>
  <si>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</si>
  <si>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</si>
  <si>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</si>
  <si>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</si>
  <si>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</si>
  <si>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</si>
  <si>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</si>
  <si>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</si>
  <si>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</si>
  <si>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</si>
  <si>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</si>
  <si>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</si>
  <si>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</si>
  <si>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</si>
  <si>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</si>
  <si>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</si>
  <si>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</si>
  <si>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</si>
  <si>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</si>
  <si>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</si>
  <si>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</si>
  <si>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</si>
  <si>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</si>
  <si>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</si>
  <si>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</si>
  <si>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</si>
  <si>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</si>
  <si>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</si>
  <si>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</si>
  <si>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</si>
  <si>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</si>
  <si>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</si>
  <si>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</si>
  <si>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</si>
  <si>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</si>
  <si>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</si>
  <si>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</si>
  <si>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</si>
  <si>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</si>
  <si>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</si>
  <si>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</si>
  <si>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</si>
  <si>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</si>
  <si>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</si>
  <si>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</si>
  <si>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</si>
  <si>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</si>
  <si>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</si>
  <si>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</si>
  <si>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</si>
  <si>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</si>
  <si>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</si>
  <si>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</si>
  <si>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</si>
  <si>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</si>
  <si>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</si>
  <si>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</si>
  <si>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</si>
  <si>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</si>
  <si>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</si>
  <si>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</si>
  <si>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</si>
  <si>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</si>
  <si>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</si>
  <si>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</si>
  <si>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</si>
  <si>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</si>
  <si>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</si>
  <si>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</si>
  <si>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</si>
  <si>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</si>
  <si>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</si>
  <si>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</si>
  <si>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</si>
  <si>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</si>
  <si>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</si>
  <si>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</si>
  <si>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</si>
  <si>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</si>
  <si>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</si>
  <si>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</si>
  <si>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</si>
  <si>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</si>
  <si>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</si>
  <si>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</si>
  <si>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</si>
  <si>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</si>
  <si>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</si>
  <si>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</si>
  <si>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</si>
  <si>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</si>
  <si>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</si>
  <si>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</si>
  <si>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</si>
  <si>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</si>
  <si>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</si>
  <si>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</si>
  <si>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</si>
  <si>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</si>
  <si>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</si>
  <si>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</si>
  <si>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</si>
  <si>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</si>
  <si>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</si>
  <si>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</si>
  <si>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</si>
  <si>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</si>
  <si>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</si>
  <si>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</si>
  <si>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</si>
  <si>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</si>
  <si>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</si>
  <si>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</si>
  <si>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</si>
  <si>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</si>
  <si>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</si>
  <si>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</si>
  <si>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</si>
  <si>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</si>
  <si>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</si>
  <si>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</si>
  <si>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</si>
  <si>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</si>
  <si>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</si>
  <si>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</si>
  <si>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</si>
  <si>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</si>
  <si>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</si>
  <si>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</si>
  <si>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</si>
  <si>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</si>
  <si>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</si>
  <si>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</si>
  <si>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</si>
  <si>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</si>
  <si>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</si>
  <si>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</si>
  <si>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</si>
  <si>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</si>
  <si>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</si>
  <si>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</si>
  <si>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</si>
  <si>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</si>
  <si>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</si>
  <si>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</si>
  <si>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</si>
  <si>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</si>
  <si>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</si>
  <si>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</si>
  <si>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</si>
  <si>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</si>
  <si>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</si>
  <si>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</si>
  <si>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</si>
  <si>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</si>
  <si>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</si>
  <si>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</si>
  <si>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</si>
  <si>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</si>
  <si>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</si>
  <si>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</si>
  <si>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</si>
  <si>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</si>
  <si>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</si>
  <si>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</si>
  <si>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</si>
  <si>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</si>
  <si>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</si>
  <si>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</si>
  <si>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</si>
  <si>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</si>
  <si>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</si>
  <si>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</si>
  <si>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</si>
  <si>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</si>
  <si>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</si>
  <si>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</si>
  <si>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</si>
  <si>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</si>
  <si>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</si>
  <si>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</si>
  <si>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</si>
  <si>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</si>
  <si>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</si>
  <si>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</si>
  <si>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</si>
  <si>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</si>
  <si>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</si>
  <si>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</si>
  <si>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</si>
  <si>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</si>
  <si>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</si>
  <si>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</si>
  <si>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</si>
  <si>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</si>
  <si>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</si>
  <si>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</si>
  <si>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</si>
  <si>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</si>
  <si>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</si>
  <si>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</si>
  <si>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</si>
  <si>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</si>
  <si>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</si>
  <si>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</si>
  <si>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</si>
  <si>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</si>
  <si>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</si>
  <si>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от 00.00.2020 № 000</t>
  </si>
  <si>
    <t>муниципального образования  "Усть-Лужское сельское поселение"  на  2021 год и на плановый период 2022 и 2023 годов.</t>
  </si>
  <si>
    <t>42 1 07 S4660</t>
  </si>
  <si>
    <t>42 1 0700000</t>
  </si>
  <si>
    <t>Ремонт внутри поселковых дорог в населенных пунктах поселения.</t>
  </si>
  <si>
    <t>42 0 00 00000</t>
  </si>
  <si>
    <t>Основное мероприятие:Устройство автостоянок в квартале Ленрыба  пос.Усть-Луга.</t>
  </si>
  <si>
    <t>48 1 06 00000</t>
  </si>
  <si>
    <t>48 1 06 S4770</t>
  </si>
  <si>
    <t>87 9 01 02840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</si>
  <si>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</si>
  <si>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</si>
  <si>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41 0 00 00000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</si>
  <si>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</si>
  <si>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</si>
  <si>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</si>
  <si>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6748s</t>
  </si>
  <si>
    <t>Бюджетные инвестиции</t>
  </si>
  <si>
    <t>410</t>
  </si>
  <si>
    <t>49 2 00 00000</t>
  </si>
  <si>
    <t>Подпрограмма Формирование городской среды на территьрии "Усть-Лужского сельского поселения"</t>
  </si>
  <si>
    <t>49 2 F2 55550</t>
  </si>
  <si>
    <t>Мероприятия по формированию комфортной городской среды на территории МО «Усть-Лужское сельское поселение»</t>
  </si>
  <si>
    <t>49 3 00 00000</t>
  </si>
  <si>
    <t>Подпрограмма Ликвидация борщевика Сосновского</t>
  </si>
  <si>
    <t>Мероприятия по ликвидация борщевика Сосновского</t>
  </si>
  <si>
    <t>49 3 01 80180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</si>
  <si>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</si>
  <si>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</si>
  <si>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</t>
  </si>
  <si>
    <t xml:space="preserve">Подпрограмма  "Молодежь  Усть-Лужского сельского поселения" </t>
  </si>
  <si>
    <t>49 0 00  00000</t>
  </si>
  <si>
    <t>49 4 00  00000</t>
  </si>
  <si>
    <t>Основные мероприятия:  содействие занятости, трудоустройство подростков</t>
  </si>
  <si>
    <t>49 4 01 00000</t>
  </si>
  <si>
    <t>49 4 01 80200</t>
  </si>
  <si>
    <t>110</t>
  </si>
  <si>
    <t>Подпрограмма  "Сохранение и развитие культурно - досуговой деятельности в МКУК КДЦ "Усть-Луга "</t>
  </si>
  <si>
    <t>Основные мероприятия: обеспечение деятельности МКУК КДЦ "Усть-Луга "</t>
  </si>
  <si>
    <t>Обеспечение деятельности   МКУК КДЦ "Усть-Луга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</si>
  <si>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2021 год и на плановый период 2022 и 2023 годов.</t>
  </si>
  <si>
    <t>Подпрограмма  "Сохранение и развитие культурно - досуговой деятельности в МКУК КДЦ "Усть-Луга" "</t>
  </si>
  <si>
    <t>Основные мероприятия: обеспечение деятельности МКУК КДЦ "Усть-Луга"</t>
  </si>
  <si>
    <t>Обеспечение деятельности МКУК КДЦ "Усть-Луга"</t>
  </si>
  <si>
    <t>Подпрограмма  "Молодежь"</t>
  </si>
  <si>
    <t>Распределение бюджетных ассигнований по разделам, подразделам классификации расходов бюджета МО "Усть-Лужское сельское поселение" на 2021год и на плановый период 2022 и 2023годов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</si>
</sst>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73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4D5156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0" fontId="58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6" borderId="7" applyNumberFormat="0" applyAlignment="0" applyProtection="0"/>
    <xf numFmtId="0" fontId="3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0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8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9" fontId="68" fillId="0" borderId="0" xfId="0" applyNumberFormat="1" applyFont="1" applyFill="1" applyAlignment="1">
      <alignment/>
    </xf>
    <xf numFmtId="189" fontId="70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6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9" fontId="15" fillId="0" borderId="12" xfId="0" applyNumberFormat="1" applyFont="1" applyFill="1" applyBorder="1" applyAlignment="1">
      <alignment horizontal="right" wrapText="1"/>
    </xf>
    <xf numFmtId="0" fontId="21" fillId="31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wrapText="1"/>
    </xf>
    <xf numFmtId="189" fontId="19" fillId="0" borderId="12" xfId="0" applyNumberFormat="1" applyFont="1" applyFill="1" applyBorder="1" applyAlignment="1">
      <alignment horizontal="right" wrapText="1"/>
    </xf>
    <xf numFmtId="49" fontId="21" fillId="0" borderId="12" xfId="0" applyNumberFormat="1" applyFont="1" applyFill="1" applyBorder="1" applyAlignment="1">
      <alignment horizontal="center" wrapText="1"/>
    </xf>
    <xf numFmtId="189" fontId="21" fillId="0" borderId="12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189" fontId="22" fillId="0" borderId="12" xfId="0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center" wrapText="1"/>
    </xf>
    <xf numFmtId="189" fontId="23" fillId="0" borderId="12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 wrapText="1"/>
    </xf>
    <xf numFmtId="189" fontId="19" fillId="0" borderId="12" xfId="0" applyNumberFormat="1" applyFont="1" applyFill="1" applyBorder="1" applyAlignment="1">
      <alignment/>
    </xf>
    <xf numFmtId="189" fontId="29" fillId="0" borderId="12" xfId="0" applyNumberFormat="1" applyFont="1" applyFill="1" applyBorder="1" applyAlignment="1">
      <alignment/>
    </xf>
    <xf numFmtId="189" fontId="30" fillId="0" borderId="12" xfId="0" applyNumberFormat="1" applyFont="1" applyFill="1" applyBorder="1" applyAlignment="1">
      <alignment horizontal="right" wrapText="1"/>
    </xf>
    <xf numFmtId="49" fontId="30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189" fontId="22" fillId="0" borderId="12" xfId="0" applyNumberFormat="1" applyFont="1" applyFill="1" applyBorder="1" applyAlignment="1">
      <alignment horizontal="right" vertical="top" wrapText="1"/>
    </xf>
    <xf numFmtId="0" fontId="31" fillId="0" borderId="12" xfId="0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189" fontId="31" fillId="0" borderId="12" xfId="0" applyNumberFormat="1" applyFont="1" applyFill="1" applyBorder="1" applyAlignment="1">
      <alignment horizontal="right" vertical="top" wrapText="1"/>
    </xf>
    <xf numFmtId="49" fontId="31" fillId="0" borderId="12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189" fontId="31" fillId="0" borderId="12" xfId="0" applyNumberFormat="1" applyFont="1" applyFill="1" applyBorder="1" applyAlignment="1">
      <alignment horizontal="right" wrapText="1"/>
    </xf>
    <xf numFmtId="49" fontId="26" fillId="0" borderId="12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31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2" fillId="0" borderId="29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21">
          <cell r="E21">
            <v>151800</v>
          </cell>
          <cell r="F21">
            <v>151800</v>
          </cell>
          <cell r="G21">
            <v>151800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61">
          <cell r="E61">
            <v>50000</v>
          </cell>
          <cell r="F61">
            <v>50000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F40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79" t="s">
        <v>156</v>
      </c>
      <c r="D1" s="179"/>
      <c r="E1" s="179"/>
      <c r="F1" s="179"/>
    </row>
    <row r="2" spans="3:6" ht="12.75">
      <c r="C2" s="180" t="s">
        <v>157</v>
      </c>
      <c r="D2" s="181"/>
      <c r="E2" s="181"/>
      <c r="F2" s="181"/>
    </row>
    <row r="3" spans="3:6" ht="12.75">
      <c r="C3" s="180" t="s">
        <v>158</v>
      </c>
      <c r="D3" s="181"/>
      <c r="E3" s="181"/>
      <c r="F3" s="181"/>
    </row>
    <row r="4" spans="3:6" ht="12.75">
      <c r="C4" s="180" t="s">
        <v>159</v>
      </c>
      <c r="D4" s="181"/>
      <c r="E4" s="181"/>
      <c r="F4" s="181"/>
    </row>
    <row r="5" spans="3:6" ht="12.75">
      <c r="C5" s="188" t="s">
        <v>267</v>
      </c>
      <c r="D5" s="189"/>
      <c r="E5" s="189"/>
      <c r="F5" s="189"/>
    </row>
    <row r="6" spans="1:6" ht="33.75" customHeight="1">
      <c r="A6" s="190" t="s">
        <v>312</v>
      </c>
      <c r="B6" s="191"/>
      <c r="C6" s="191"/>
      <c r="D6" s="192"/>
      <c r="E6" s="192"/>
      <c r="F6" s="192"/>
    </row>
    <row r="7" spans="1:6" ht="12.75">
      <c r="A7" s="191"/>
      <c r="B7" s="191"/>
      <c r="C7" s="191"/>
      <c r="D7" s="192"/>
      <c r="E7" s="192"/>
      <c r="F7" s="192"/>
    </row>
    <row r="8" ht="13.5" thickBot="1">
      <c r="E8" s="1" t="s">
        <v>0</v>
      </c>
    </row>
    <row r="9" spans="1:6" ht="15.75">
      <c r="A9" s="182" t="s">
        <v>1</v>
      </c>
      <c r="B9" s="185" t="s">
        <v>3</v>
      </c>
      <c r="C9" s="185" t="s">
        <v>4</v>
      </c>
      <c r="D9" s="196" t="s">
        <v>6</v>
      </c>
      <c r="E9" s="197"/>
      <c r="F9" s="198"/>
    </row>
    <row r="10" spans="1:6" ht="12.75" customHeight="1">
      <c r="A10" s="183"/>
      <c r="B10" s="186"/>
      <c r="C10" s="186"/>
      <c r="D10" s="193">
        <v>2021</v>
      </c>
      <c r="E10" s="193">
        <v>2022</v>
      </c>
      <c r="F10" s="193">
        <v>2023</v>
      </c>
    </row>
    <row r="11" spans="1:6" ht="12.75" customHeight="1">
      <c r="A11" s="183"/>
      <c r="B11" s="186"/>
      <c r="C11" s="186"/>
      <c r="D11" s="194"/>
      <c r="E11" s="194"/>
      <c r="F11" s="194"/>
    </row>
    <row r="12" spans="1:7" ht="20.25" customHeight="1" thickBot="1">
      <c r="A12" s="184"/>
      <c r="B12" s="187"/>
      <c r="C12" s="187"/>
      <c r="D12" s="195"/>
      <c r="E12" s="195"/>
      <c r="F12" s="195"/>
      <c r="G12" s="16"/>
    </row>
    <row r="13" spans="1:9" ht="15.75">
      <c r="A13" s="12" t="s">
        <v>47</v>
      </c>
      <c r="B13" s="13" t="s">
        <v>15</v>
      </c>
      <c r="C13" s="13" t="s">
        <v>15</v>
      </c>
      <c r="D13" s="14">
        <f>D14+D22+D25+D28+D33+D36+D38+D20</f>
        <v>41279.12503999999</v>
      </c>
      <c r="E13" s="14">
        <f>E14+E22+E25+E28+E33+E36+E38+E20</f>
        <v>36908.69504</v>
      </c>
      <c r="F13" s="14">
        <f>F14+F22+F25+F28+F33+F36+F38+F20-0.02</f>
        <v>36261.16504</v>
      </c>
      <c r="G13" s="89"/>
      <c r="H13" s="89"/>
      <c r="I13" s="89"/>
    </row>
    <row r="14" spans="1:9" ht="15.75">
      <c r="A14" s="3" t="s">
        <v>16</v>
      </c>
      <c r="B14" s="6" t="s">
        <v>35</v>
      </c>
      <c r="C14" s="6" t="s">
        <v>36</v>
      </c>
      <c r="D14" s="5">
        <f>SUM(D15:D19)</f>
        <v>14052.2</v>
      </c>
      <c r="E14" s="5">
        <f>SUM(E15:E19)</f>
        <v>14209.449999999999</v>
      </c>
      <c r="F14" s="5">
        <f>SUM(F15:F19)</f>
        <v>14276.63</v>
      </c>
      <c r="G14" s="89"/>
      <c r="H14" s="89"/>
      <c r="I14" s="89"/>
    </row>
    <row r="15" spans="1:7" ht="51" customHeight="1">
      <c r="A15" s="7" t="s">
        <v>11</v>
      </c>
      <c r="B15" s="8" t="s">
        <v>35</v>
      </c>
      <c r="C15" s="8" t="s">
        <v>37</v>
      </c>
      <c r="D15" s="4">
        <f>6!G14</f>
        <v>334.1</v>
      </c>
      <c r="E15" s="4">
        <f>6!H14</f>
        <v>334.1</v>
      </c>
      <c r="F15" s="4">
        <f>6!I14</f>
        <v>334.1</v>
      </c>
      <c r="G15" s="89"/>
    </row>
    <row r="16" spans="1:6" ht="46.5" customHeight="1">
      <c r="A16" s="7" t="s">
        <v>17</v>
      </c>
      <c r="B16" s="8" t="s">
        <v>35</v>
      </c>
      <c r="C16" s="8" t="s">
        <v>38</v>
      </c>
      <c r="D16" s="4">
        <f>6!G21</f>
        <v>12583.3</v>
      </c>
      <c r="E16" s="4">
        <f>6!H21+0.05</f>
        <v>12637.449999999999</v>
      </c>
      <c r="F16" s="4">
        <f>6!I21</f>
        <v>12690.699999999999</v>
      </c>
    </row>
    <row r="17" spans="1:9" ht="19.5" customHeight="1">
      <c r="A17" s="15" t="s">
        <v>51</v>
      </c>
      <c r="B17" s="8" t="s">
        <v>35</v>
      </c>
      <c r="C17" s="8" t="s">
        <v>52</v>
      </c>
      <c r="D17" s="4">
        <f>6!G40</f>
        <v>0</v>
      </c>
      <c r="E17" s="4">
        <f>6!H40</f>
        <v>0</v>
      </c>
      <c r="F17" s="4">
        <f>6!I40</f>
        <v>0</v>
      </c>
      <c r="G17" s="89"/>
      <c r="H17" s="89"/>
      <c r="I17" s="89"/>
    </row>
    <row r="18" spans="1:6" ht="15.75">
      <c r="A18" s="7" t="s">
        <v>18</v>
      </c>
      <c r="B18" s="8" t="s">
        <v>35</v>
      </c>
      <c r="C18" s="8" t="s">
        <v>39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35</v>
      </c>
      <c r="C19" s="8" t="s">
        <v>40</v>
      </c>
      <c r="D19" s="4">
        <f>6!G45</f>
        <v>1034.8000000000002</v>
      </c>
      <c r="E19" s="4">
        <f>6!H45</f>
        <v>1137.9</v>
      </c>
      <c r="F19" s="4">
        <f>6!I45</f>
        <v>1151.83</v>
      </c>
    </row>
    <row r="20" spans="1:6" ht="15.75">
      <c r="A20" s="9" t="s">
        <v>13</v>
      </c>
      <c r="B20" s="6" t="s">
        <v>41</v>
      </c>
      <c r="C20" s="6" t="s">
        <v>36</v>
      </c>
      <c r="D20" s="5">
        <f>D21</f>
        <v>271.59999999999997</v>
      </c>
      <c r="E20" s="5">
        <f>E21</f>
        <v>285.8</v>
      </c>
      <c r="F20" s="5">
        <f>F21</f>
        <v>0</v>
      </c>
    </row>
    <row r="21" spans="1:6" ht="15.75">
      <c r="A21" s="2" t="s">
        <v>19</v>
      </c>
      <c r="B21" s="8" t="s">
        <v>41</v>
      </c>
      <c r="C21" s="8" t="s">
        <v>37</v>
      </c>
      <c r="D21" s="4">
        <f>6!G79</f>
        <v>271.59999999999997</v>
      </c>
      <c r="E21" s="4">
        <f>6!H79</f>
        <v>285.8</v>
      </c>
      <c r="F21" s="4">
        <f>6!I79</f>
        <v>0</v>
      </c>
    </row>
    <row r="22" spans="1:6" ht="31.5">
      <c r="A22" s="3" t="s">
        <v>31</v>
      </c>
      <c r="B22" s="6" t="s">
        <v>37</v>
      </c>
      <c r="C22" s="6" t="s">
        <v>36</v>
      </c>
      <c r="D22" s="5">
        <f>SUM(D23:D24)</f>
        <v>281.7</v>
      </c>
      <c r="E22" s="5">
        <f>SUM(E23:E24)</f>
        <v>83.9</v>
      </c>
      <c r="F22" s="5">
        <f>SUM(F23:F24)</f>
        <v>86</v>
      </c>
    </row>
    <row r="23" spans="1:6" ht="47.25">
      <c r="A23" s="7" t="s">
        <v>30</v>
      </c>
      <c r="B23" s="8" t="s">
        <v>37</v>
      </c>
      <c r="C23" s="8" t="s">
        <v>42</v>
      </c>
      <c r="D23" s="4">
        <f>6!G87</f>
        <v>278.2</v>
      </c>
      <c r="E23" s="4">
        <f>6!H87</f>
        <v>80.4</v>
      </c>
      <c r="F23" s="4">
        <f>6!I87</f>
        <v>82.5</v>
      </c>
    </row>
    <row r="24" spans="1:6" ht="26.25">
      <c r="A24" s="78" t="s">
        <v>263</v>
      </c>
      <c r="B24" s="8" t="s">
        <v>37</v>
      </c>
      <c r="C24" s="8" t="s">
        <v>266</v>
      </c>
      <c r="D24" s="4">
        <f>6!G103</f>
        <v>3.5</v>
      </c>
      <c r="E24" s="4">
        <f>6!H103</f>
        <v>3.5</v>
      </c>
      <c r="F24" s="4">
        <f>6!I103</f>
        <v>3.5</v>
      </c>
    </row>
    <row r="25" spans="1:6" ht="15.75">
      <c r="A25" s="9" t="s">
        <v>20</v>
      </c>
      <c r="B25" s="6" t="s">
        <v>38</v>
      </c>
      <c r="C25" s="6" t="s">
        <v>36</v>
      </c>
      <c r="D25" s="5">
        <f>SUM(D26:D27)</f>
        <v>4054.0000000000005</v>
      </c>
      <c r="E25" s="5">
        <f>SUM(E26:E27)</f>
        <v>2100</v>
      </c>
      <c r="F25" s="5">
        <f>SUM(F26:F27)</f>
        <v>2100</v>
      </c>
    </row>
    <row r="26" spans="1:6" ht="15.75">
      <c r="A26" s="2" t="s">
        <v>50</v>
      </c>
      <c r="B26" s="8" t="s">
        <v>38</v>
      </c>
      <c r="C26" s="8" t="s">
        <v>42</v>
      </c>
      <c r="D26" s="4">
        <f>6!G105</f>
        <v>3986.4000000000005</v>
      </c>
      <c r="E26" s="4">
        <f>6!H105</f>
        <v>2100</v>
      </c>
      <c r="F26" s="4">
        <f>6!I105</f>
        <v>2100</v>
      </c>
    </row>
    <row r="27" spans="1:6" ht="23.25" customHeight="1">
      <c r="A27" s="7" t="s">
        <v>33</v>
      </c>
      <c r="B27" s="8" t="s">
        <v>38</v>
      </c>
      <c r="C27" s="8" t="s">
        <v>43</v>
      </c>
      <c r="D27" s="4">
        <f>6!G139</f>
        <v>67.6</v>
      </c>
      <c r="E27" s="4">
        <f>SUM(F27:F27)</f>
        <v>0</v>
      </c>
      <c r="F27" s="4">
        <v>0</v>
      </c>
    </row>
    <row r="28" spans="1:6" ht="15.75">
      <c r="A28" s="9" t="s">
        <v>7</v>
      </c>
      <c r="B28" s="6" t="s">
        <v>44</v>
      </c>
      <c r="C28" s="6" t="s">
        <v>36</v>
      </c>
      <c r="D28" s="5">
        <f>SUM(D29:D32)</f>
        <v>11278.625039999999</v>
      </c>
      <c r="E28" s="5">
        <f>SUM(E29:E32)</f>
        <v>9757.72504</v>
      </c>
      <c r="F28" s="5">
        <f>SUM(F29:F32)+0.01</f>
        <v>9326.73504</v>
      </c>
    </row>
    <row r="29" spans="1:9" ht="15.75">
      <c r="A29" s="2" t="s">
        <v>21</v>
      </c>
      <c r="B29" s="8" t="s">
        <v>44</v>
      </c>
      <c r="C29" s="8" t="s">
        <v>35</v>
      </c>
      <c r="D29" s="4">
        <f>6!G141</f>
        <v>965.42504</v>
      </c>
      <c r="E29" s="4">
        <f>6!H141</f>
        <v>565.42504</v>
      </c>
      <c r="F29" s="4">
        <f>6!I141</f>
        <v>565.42504</v>
      </c>
      <c r="G29" s="89"/>
      <c r="H29" s="89"/>
      <c r="I29" s="89"/>
    </row>
    <row r="30" spans="1:6" ht="15.75">
      <c r="A30" s="2" t="s">
        <v>8</v>
      </c>
      <c r="B30" s="8" t="s">
        <v>44</v>
      </c>
      <c r="C30" s="8" t="s">
        <v>41</v>
      </c>
      <c r="D30" s="4">
        <f>6!G160</f>
        <v>0</v>
      </c>
      <c r="E30" s="4">
        <f>6!H160</f>
        <v>0</v>
      </c>
      <c r="F30" s="4">
        <f>6!I160</f>
        <v>0</v>
      </c>
    </row>
    <row r="31" spans="1:6" ht="15.75">
      <c r="A31" s="2" t="s">
        <v>22</v>
      </c>
      <c r="B31" s="8" t="s">
        <v>44</v>
      </c>
      <c r="C31" s="8" t="s">
        <v>37</v>
      </c>
      <c r="D31" s="4">
        <f>6!G169</f>
        <v>10248.199999999999</v>
      </c>
      <c r="E31" s="4">
        <f>6!H169</f>
        <v>9127.3</v>
      </c>
      <c r="F31" s="4">
        <f>6!I169</f>
        <v>8696.3</v>
      </c>
    </row>
    <row r="32" spans="1:6" ht="15.75">
      <c r="A32" s="76" t="s">
        <v>235</v>
      </c>
      <c r="B32" s="8" t="s">
        <v>44</v>
      </c>
      <c r="C32" s="8" t="s">
        <v>44</v>
      </c>
      <c r="D32" s="4">
        <f>6!G190</f>
        <v>65</v>
      </c>
      <c r="E32" s="4">
        <f>6!H190</f>
        <v>65</v>
      </c>
      <c r="F32" s="4">
        <f>6!I190</f>
        <v>65</v>
      </c>
    </row>
    <row r="33" spans="1:6" ht="15.75">
      <c r="A33" s="3" t="s">
        <v>34</v>
      </c>
      <c r="B33" s="6" t="s">
        <v>45</v>
      </c>
      <c r="C33" s="6" t="s">
        <v>36</v>
      </c>
      <c r="D33" s="5">
        <f>SUM(D34:D35)</f>
        <v>10012.8</v>
      </c>
      <c r="E33" s="5">
        <f>SUM(E34:E35)</f>
        <v>9143.62</v>
      </c>
      <c r="F33" s="5">
        <f>SUM(F34:F35)</f>
        <v>9143.62</v>
      </c>
    </row>
    <row r="34" spans="1:9" ht="15.75">
      <c r="A34" s="7" t="s">
        <v>12</v>
      </c>
      <c r="B34" s="8" t="s">
        <v>45</v>
      </c>
      <c r="C34" s="8" t="s">
        <v>35</v>
      </c>
      <c r="D34" s="4">
        <f>6!G196</f>
        <v>9267.3</v>
      </c>
      <c r="E34" s="4">
        <f>6!H196</f>
        <v>8398.12</v>
      </c>
      <c r="F34" s="4">
        <f>6!I196</f>
        <v>8398.12</v>
      </c>
      <c r="G34" s="89"/>
      <c r="H34" s="89"/>
      <c r="I34" s="89"/>
    </row>
    <row r="35" spans="1:6" ht="19.5" customHeight="1">
      <c r="A35" s="7" t="s">
        <v>26</v>
      </c>
      <c r="B35" s="8" t="s">
        <v>45</v>
      </c>
      <c r="C35" s="8" t="s">
        <v>38</v>
      </c>
      <c r="D35" s="4">
        <f>6!G225</f>
        <v>745.5</v>
      </c>
      <c r="E35" s="4">
        <f>6!H225</f>
        <v>745.5</v>
      </c>
      <c r="F35" s="4">
        <f>6!I225</f>
        <v>745.5</v>
      </c>
    </row>
    <row r="36" spans="1:6" ht="15.75">
      <c r="A36" s="10" t="s">
        <v>27</v>
      </c>
      <c r="B36" s="6" t="s">
        <v>46</v>
      </c>
      <c r="C36" s="6" t="s">
        <v>36</v>
      </c>
      <c r="D36" s="5">
        <f>SUM(D37)</f>
        <v>1308.2</v>
      </c>
      <c r="E36" s="5">
        <f>SUM(E37)</f>
        <v>1308.2</v>
      </c>
      <c r="F36" s="5">
        <f>SUM(F37)</f>
        <v>1308.2</v>
      </c>
    </row>
    <row r="37" spans="1:6" ht="15.75">
      <c r="A37" s="2" t="s">
        <v>24</v>
      </c>
      <c r="B37" s="8" t="s">
        <v>46</v>
      </c>
      <c r="C37" s="8" t="s">
        <v>35</v>
      </c>
      <c r="D37" s="4">
        <f>6!G242</f>
        <v>1308.2</v>
      </c>
      <c r="E37" s="4">
        <f>6!H242</f>
        <v>1308.2</v>
      </c>
      <c r="F37" s="4">
        <f>6!I242</f>
        <v>1308.2</v>
      </c>
    </row>
    <row r="38" spans="1:6" ht="15.75">
      <c r="A38" s="3" t="s">
        <v>9</v>
      </c>
      <c r="B38" s="6" t="s">
        <v>39</v>
      </c>
      <c r="C38" s="6" t="s">
        <v>36</v>
      </c>
      <c r="D38" s="5">
        <f>D40+D39</f>
        <v>20</v>
      </c>
      <c r="E38" s="5">
        <f>E40</f>
        <v>20</v>
      </c>
      <c r="F38" s="5">
        <f>F40</f>
        <v>20</v>
      </c>
    </row>
    <row r="39" spans="1:6" ht="15.75">
      <c r="A39" s="7" t="s">
        <v>250</v>
      </c>
      <c r="B39" s="6" t="s">
        <v>39</v>
      </c>
      <c r="C39" s="6" t="s">
        <v>35</v>
      </c>
      <c r="D39" s="4">
        <f>6!G250</f>
        <v>0</v>
      </c>
      <c r="E39" s="4">
        <f>6!H250</f>
        <v>0</v>
      </c>
      <c r="F39" s="4">
        <f>6!I250</f>
        <v>0</v>
      </c>
    </row>
    <row r="40" spans="1:6" ht="21.75" customHeight="1">
      <c r="A40" s="7" t="s">
        <v>29</v>
      </c>
      <c r="B40" s="11" t="s">
        <v>39</v>
      </c>
      <c r="C40" s="11" t="s">
        <v>44</v>
      </c>
      <c r="D40" s="4">
        <f>6!G255</f>
        <v>20</v>
      </c>
      <c r="E40" s="4">
        <f>6!H255</f>
        <v>20</v>
      </c>
      <c r="F40" s="4">
        <f>6!I255</f>
        <v>20</v>
      </c>
    </row>
  </sheetData>
  <sheetProtection/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6"/>
  <sheetViews>
    <sheetView zoomScalePageLayoutView="0" workbookViewId="0" topLeftCell="A1">
      <selection activeCell="A1" sqref="A1:I260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140625" style="1" customWidth="1"/>
    <col min="10" max="10" width="12.7109375" style="1" bestFit="1" customWidth="1"/>
    <col min="11" max="11" width="11.7109375" style="1" bestFit="1" customWidth="1"/>
    <col min="12" max="16384" width="9.140625" style="1" customWidth="1"/>
  </cols>
  <sheetData>
    <row r="1" spans="3:12" ht="12.75">
      <c r="C1" s="19"/>
      <c r="I1" s="17" t="s">
        <v>160</v>
      </c>
      <c r="J1" s="20"/>
      <c r="K1" s="20"/>
      <c r="L1" s="20"/>
    </row>
    <row r="2" spans="3:12" ht="12.75">
      <c r="C2" s="19"/>
      <c r="I2" s="18" t="s">
        <v>157</v>
      </c>
      <c r="J2" s="21"/>
      <c r="K2" s="21"/>
      <c r="L2" s="21"/>
    </row>
    <row r="3" spans="3:12" ht="12.75">
      <c r="C3" s="19"/>
      <c r="I3" s="18" t="s">
        <v>158</v>
      </c>
      <c r="J3" s="21"/>
      <c r="K3" s="21"/>
      <c r="L3" s="21"/>
    </row>
    <row r="4" spans="3:12" ht="12.75">
      <c r="C4" s="19"/>
      <c r="I4" s="18" t="s">
        <v>159</v>
      </c>
      <c r="J4" s="21"/>
      <c r="K4" s="21"/>
      <c r="L4" s="21"/>
    </row>
    <row r="5" spans="3:12" ht="12.75">
      <c r="C5" s="19"/>
      <c r="H5" s="21"/>
      <c r="I5" s="18" t="s">
        <v>267</v>
      </c>
      <c r="J5" s="98"/>
      <c r="K5" s="98"/>
      <c r="L5" s="98"/>
    </row>
    <row r="6" spans="1:9" ht="15.75">
      <c r="A6" s="201" t="s">
        <v>246</v>
      </c>
      <c r="B6" s="201"/>
      <c r="C6" s="201"/>
      <c r="D6" s="201"/>
      <c r="E6" s="201"/>
      <c r="F6" s="201"/>
      <c r="G6" s="202"/>
      <c r="I6" s="22"/>
    </row>
    <row r="7" spans="1:7" ht="34.5" customHeight="1">
      <c r="A7" s="199" t="s">
        <v>268</v>
      </c>
      <c r="B7" s="199"/>
      <c r="C7" s="199"/>
      <c r="D7" s="199"/>
      <c r="E7" s="199"/>
      <c r="F7" s="199"/>
      <c r="G7" s="200"/>
    </row>
    <row r="8" ht="12.75">
      <c r="F8" s="1" t="s">
        <v>0</v>
      </c>
    </row>
    <row r="9" spans="10:12" ht="12.75">
      <c r="J9" s="101"/>
      <c r="K9" s="101"/>
      <c r="L9" s="101"/>
    </row>
    <row r="10" spans="1:12" ht="12.75">
      <c r="A10" s="23" t="s">
        <v>1</v>
      </c>
      <c r="B10" s="23" t="s">
        <v>48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2021</v>
      </c>
      <c r="H10" s="25">
        <v>2022</v>
      </c>
      <c r="I10" s="25">
        <v>2023</v>
      </c>
      <c r="J10" s="99"/>
      <c r="K10" s="100"/>
      <c r="L10" s="99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7" t="s">
        <v>25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SUM(G13,G79,G72,G86,G104,G140,G195,G241,G248,)</f>
        <v>41279.12504</v>
      </c>
      <c r="H12" s="30">
        <f>SUM(H13,H79,H72,H86,H104,H140,H195,H241,H248,)</f>
        <v>36908.68504</v>
      </c>
      <c r="I12" s="30">
        <f>SUM(I13,I79,I72,I86,I104,I140,I195,I241,I248,)-0.02</f>
        <v>36261.16504</v>
      </c>
      <c r="J12" s="91"/>
      <c r="K12" s="91"/>
      <c r="L12" s="91"/>
    </row>
    <row r="13" spans="1:12" ht="14.25">
      <c r="A13" s="76" t="s">
        <v>16</v>
      </c>
      <c r="B13" s="32">
        <v>911</v>
      </c>
      <c r="C13" s="33" t="s">
        <v>35</v>
      </c>
      <c r="D13" s="33" t="s">
        <v>36</v>
      </c>
      <c r="E13" s="34" t="s">
        <v>15</v>
      </c>
      <c r="F13" s="34" t="s">
        <v>15</v>
      </c>
      <c r="G13" s="106">
        <f>G14+G21+G33+G45+G39</f>
        <v>14052.2</v>
      </c>
      <c r="H13" s="106">
        <f>H14+H21+H33+H45</f>
        <v>14209.4</v>
      </c>
      <c r="I13" s="106">
        <f>I14+I21+I33+I45</f>
        <v>14276.63</v>
      </c>
      <c r="J13" s="35"/>
      <c r="K13" s="35"/>
      <c r="L13" s="35"/>
    </row>
    <row r="14" spans="1:12" ht="39">
      <c r="A14" s="76" t="s">
        <v>201</v>
      </c>
      <c r="B14" s="36"/>
      <c r="C14" s="37" t="s">
        <v>35</v>
      </c>
      <c r="D14" s="37" t="s">
        <v>37</v>
      </c>
      <c r="E14" s="37"/>
      <c r="F14" s="37"/>
      <c r="G14" s="169">
        <f aca="true" t="shared" si="0" ref="G14:I15">G15</f>
        <v>334.1</v>
      </c>
      <c r="H14" s="169">
        <f t="shared" si="0"/>
        <v>334.1</v>
      </c>
      <c r="I14" s="169">
        <f t="shared" si="0"/>
        <v>334.1</v>
      </c>
      <c r="J14" s="35"/>
      <c r="K14" s="35"/>
      <c r="L14" s="35"/>
    </row>
    <row r="15" spans="1:9" ht="15">
      <c r="A15" s="78" t="s">
        <v>150</v>
      </c>
      <c r="B15" s="36"/>
      <c r="C15" s="39" t="s">
        <v>35</v>
      </c>
      <c r="D15" s="39" t="s">
        <v>37</v>
      </c>
      <c r="E15" s="39" t="s">
        <v>82</v>
      </c>
      <c r="F15" s="37"/>
      <c r="G15" s="170">
        <f t="shared" si="0"/>
        <v>334.1</v>
      </c>
      <c r="H15" s="170">
        <f t="shared" si="0"/>
        <v>334.1</v>
      </c>
      <c r="I15" s="170">
        <f t="shared" si="0"/>
        <v>334.1</v>
      </c>
    </row>
    <row r="16" spans="1:9" ht="25.5">
      <c r="A16" s="78" t="s">
        <v>53</v>
      </c>
      <c r="B16" s="40"/>
      <c r="C16" s="39" t="s">
        <v>35</v>
      </c>
      <c r="D16" s="39" t="s">
        <v>37</v>
      </c>
      <c r="E16" s="39" t="s">
        <v>79</v>
      </c>
      <c r="F16" s="39"/>
      <c r="G16" s="41">
        <f>G18+G19</f>
        <v>334.1</v>
      </c>
      <c r="H16" s="41">
        <f>H18+H19</f>
        <v>334.1</v>
      </c>
      <c r="I16" s="41">
        <f>I18+I19</f>
        <v>334.1</v>
      </c>
    </row>
    <row r="17" spans="1:9" ht="12.75">
      <c r="A17" s="79" t="s">
        <v>152</v>
      </c>
      <c r="B17" s="40"/>
      <c r="C17" s="39" t="s">
        <v>35</v>
      </c>
      <c r="D17" s="39" t="s">
        <v>37</v>
      </c>
      <c r="E17" s="42" t="s">
        <v>151</v>
      </c>
      <c r="F17" s="39"/>
      <c r="G17" s="41">
        <f>G18</f>
        <v>182.3</v>
      </c>
      <c r="H17" s="41">
        <f>H18</f>
        <v>182.3</v>
      </c>
      <c r="I17" s="41">
        <f>I18</f>
        <v>182.3</v>
      </c>
    </row>
    <row r="18" spans="1:9" ht="25.5">
      <c r="A18" s="78" t="s">
        <v>76</v>
      </c>
      <c r="B18" s="40"/>
      <c r="C18" s="39" t="s">
        <v>35</v>
      </c>
      <c r="D18" s="39" t="s">
        <v>37</v>
      </c>
      <c r="E18" s="43" t="s">
        <v>80</v>
      </c>
      <c r="F18" s="39" t="s">
        <v>77</v>
      </c>
      <c r="G18" s="41">
        <v>182.3</v>
      </c>
      <c r="H18" s="41">
        <v>182.3</v>
      </c>
      <c r="I18" s="41">
        <v>182.3</v>
      </c>
    </row>
    <row r="19" spans="1:9" ht="27" customHeight="1">
      <c r="A19" s="78" t="s">
        <v>54</v>
      </c>
      <c r="B19" s="44"/>
      <c r="C19" s="39" t="s">
        <v>35</v>
      </c>
      <c r="D19" s="39" t="s">
        <v>37</v>
      </c>
      <c r="E19" s="39" t="s">
        <v>81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8" t="s">
        <v>55</v>
      </c>
      <c r="B20" s="44"/>
      <c r="C20" s="39" t="s">
        <v>35</v>
      </c>
      <c r="D20" s="39" t="s">
        <v>37</v>
      </c>
      <c r="E20" s="39" t="s">
        <v>81</v>
      </c>
      <c r="F20" s="39" t="s">
        <v>56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6" t="s">
        <v>17</v>
      </c>
      <c r="B21" s="40"/>
      <c r="C21" s="37" t="s">
        <v>35</v>
      </c>
      <c r="D21" s="37" t="s">
        <v>38</v>
      </c>
      <c r="E21" s="28" t="s">
        <v>15</v>
      </c>
      <c r="F21" s="28" t="s">
        <v>15</v>
      </c>
      <c r="G21" s="30">
        <f>G22</f>
        <v>12583.3</v>
      </c>
      <c r="H21" s="30">
        <f>H22</f>
        <v>12637.4</v>
      </c>
      <c r="I21" s="30">
        <f>I22</f>
        <v>12690.699999999999</v>
      </c>
      <c r="J21" s="203"/>
      <c r="K21" s="204"/>
      <c r="L21" s="204"/>
      <c r="M21" s="204"/>
      <c r="N21" s="204"/>
      <c r="O21" s="204"/>
    </row>
    <row r="22" spans="1:9" ht="12.75">
      <c r="A22" s="80" t="s">
        <v>73</v>
      </c>
      <c r="B22" s="40"/>
      <c r="C22" s="39" t="s">
        <v>35</v>
      </c>
      <c r="D22" s="39" t="s">
        <v>38</v>
      </c>
      <c r="E22" s="39" t="s">
        <v>82</v>
      </c>
      <c r="F22" s="45" t="s">
        <v>15</v>
      </c>
      <c r="G22" s="41">
        <f>SUM(G23,G27)</f>
        <v>12583.3</v>
      </c>
      <c r="H22" s="41">
        <f>SUM(H23,H27)</f>
        <v>12637.4</v>
      </c>
      <c r="I22" s="41">
        <f>SUM(I23,I27)</f>
        <v>12690.699999999999</v>
      </c>
    </row>
    <row r="23" spans="1:9" ht="12.75">
      <c r="A23" s="78" t="s">
        <v>57</v>
      </c>
      <c r="B23" s="40"/>
      <c r="C23" s="39" t="s">
        <v>35</v>
      </c>
      <c r="D23" s="39" t="s">
        <v>38</v>
      </c>
      <c r="E23" s="39" t="s">
        <v>84</v>
      </c>
      <c r="F23" s="45" t="s">
        <v>15</v>
      </c>
      <c r="G23" s="41">
        <f>SUM(G25,)</f>
        <v>1951.4</v>
      </c>
      <c r="H23" s="41">
        <f>SUM(H25,)</f>
        <v>1951.4</v>
      </c>
      <c r="I23" s="41">
        <f>SUM(I25,)</f>
        <v>1951.4</v>
      </c>
    </row>
    <row r="24" spans="1:9" ht="12.75">
      <c r="A24" s="79" t="s">
        <v>152</v>
      </c>
      <c r="B24" s="40"/>
      <c r="C24" s="39" t="s">
        <v>35</v>
      </c>
      <c r="D24" s="39" t="s">
        <v>38</v>
      </c>
      <c r="E24" s="42" t="s">
        <v>153</v>
      </c>
      <c r="F24" s="45"/>
      <c r="G24" s="41">
        <f>G23</f>
        <v>1951.4</v>
      </c>
      <c r="H24" s="41">
        <f>H23</f>
        <v>1951.4</v>
      </c>
      <c r="I24" s="41">
        <f>I23</f>
        <v>1951.4</v>
      </c>
    </row>
    <row r="25" spans="1:9" ht="25.5">
      <c r="A25" s="80" t="s">
        <v>59</v>
      </c>
      <c r="B25" s="40"/>
      <c r="C25" s="46" t="s">
        <v>35</v>
      </c>
      <c r="D25" s="46" t="s">
        <v>38</v>
      </c>
      <c r="E25" s="46" t="s">
        <v>83</v>
      </c>
      <c r="F25" s="47"/>
      <c r="G25" s="171">
        <f>G26</f>
        <v>1951.4</v>
      </c>
      <c r="H25" s="171">
        <f>H26</f>
        <v>1951.4</v>
      </c>
      <c r="I25" s="171">
        <f>I26</f>
        <v>1951.4</v>
      </c>
    </row>
    <row r="26" spans="1:9" ht="26.25" customHeight="1">
      <c r="A26" s="79" t="s">
        <v>202</v>
      </c>
      <c r="B26" s="44"/>
      <c r="C26" s="39" t="s">
        <v>35</v>
      </c>
      <c r="D26" s="39" t="s">
        <v>38</v>
      </c>
      <c r="E26" s="39" t="s">
        <v>83</v>
      </c>
      <c r="F26" s="45">
        <v>120</v>
      </c>
      <c r="G26" s="41">
        <f>1498.8+452.6</f>
        <v>1951.4</v>
      </c>
      <c r="H26" s="41">
        <f>1498.8+452.6</f>
        <v>1951.4</v>
      </c>
      <c r="I26" s="41">
        <f>1498.8+452.6</f>
        <v>1951.4</v>
      </c>
    </row>
    <row r="27" spans="1:9" ht="25.5">
      <c r="A27" s="80" t="s">
        <v>58</v>
      </c>
      <c r="B27" s="48"/>
      <c r="C27" s="49" t="s">
        <v>35</v>
      </c>
      <c r="D27" s="49" t="s">
        <v>38</v>
      </c>
      <c r="E27" s="49" t="s">
        <v>79</v>
      </c>
      <c r="F27" s="50"/>
      <c r="G27" s="172">
        <f>G28+G30</f>
        <v>10631.9</v>
      </c>
      <c r="H27" s="172">
        <f>H28+H30</f>
        <v>10686</v>
      </c>
      <c r="I27" s="172">
        <f>I28+I30</f>
        <v>10739.3</v>
      </c>
    </row>
    <row r="28" spans="1:9" ht="25.5">
      <c r="A28" s="80" t="s">
        <v>59</v>
      </c>
      <c r="B28" s="48"/>
      <c r="C28" s="51" t="s">
        <v>35</v>
      </c>
      <c r="D28" s="51" t="s">
        <v>38</v>
      </c>
      <c r="E28" s="52" t="s">
        <v>85</v>
      </c>
      <c r="F28" s="52" t="s">
        <v>15</v>
      </c>
      <c r="G28" s="173">
        <f>G29</f>
        <v>8172.5</v>
      </c>
      <c r="H28" s="173">
        <f>H29</f>
        <v>8172.5</v>
      </c>
      <c r="I28" s="173">
        <f>I29</f>
        <v>8172.5</v>
      </c>
    </row>
    <row r="29" spans="1:9" ht="25.5">
      <c r="A29" s="79" t="s">
        <v>78</v>
      </c>
      <c r="B29" s="48"/>
      <c r="C29" s="53" t="s">
        <v>35</v>
      </c>
      <c r="D29" s="53" t="s">
        <v>38</v>
      </c>
      <c r="E29" s="53" t="s">
        <v>85</v>
      </c>
      <c r="F29" s="54">
        <v>120</v>
      </c>
      <c r="G29" s="41">
        <f>6274+3.7+1894.8</f>
        <v>8172.5</v>
      </c>
      <c r="H29" s="41">
        <f>6274+3.7+1894.8</f>
        <v>8172.5</v>
      </c>
      <c r="I29" s="41">
        <f>6274+3.7+1894.8</f>
        <v>8172.5</v>
      </c>
    </row>
    <row r="30" spans="1:9" ht="25.5">
      <c r="A30" s="79" t="s">
        <v>200</v>
      </c>
      <c r="B30" s="48"/>
      <c r="C30" s="55" t="s">
        <v>35</v>
      </c>
      <c r="D30" s="55" t="s">
        <v>38</v>
      </c>
      <c r="E30" s="55" t="s">
        <v>80</v>
      </c>
      <c r="F30" s="56"/>
      <c r="G30" s="174">
        <f>G31+G32</f>
        <v>2459.4</v>
      </c>
      <c r="H30" s="174">
        <f>H31+H32</f>
        <v>2513.5</v>
      </c>
      <c r="I30" s="174">
        <f>I31+I32</f>
        <v>2566.7999999999997</v>
      </c>
    </row>
    <row r="31" spans="1:9" ht="25.5">
      <c r="A31" s="78" t="s">
        <v>76</v>
      </c>
      <c r="B31" s="48"/>
      <c r="C31" s="53" t="s">
        <v>35</v>
      </c>
      <c r="D31" s="53" t="s">
        <v>38</v>
      </c>
      <c r="E31" s="53" t="s">
        <v>80</v>
      </c>
      <c r="F31" s="53" t="s">
        <v>77</v>
      </c>
      <c r="G31" s="57">
        <f>829.5+1370.9+258.9+0.1</f>
        <v>2459.4</v>
      </c>
      <c r="H31" s="57">
        <f>851.3+1403.3+258.9</f>
        <v>2513.5</v>
      </c>
      <c r="I31" s="57">
        <f>872.8+1435.1+258.9</f>
        <v>2566.7999999999997</v>
      </c>
    </row>
    <row r="32" spans="1:9" ht="12.75" hidden="1">
      <c r="A32" s="81" t="s">
        <v>75</v>
      </c>
      <c r="B32" s="48"/>
      <c r="C32" s="53" t="s">
        <v>35</v>
      </c>
      <c r="D32" s="53" t="s">
        <v>38</v>
      </c>
      <c r="E32" s="53" t="s">
        <v>80</v>
      </c>
      <c r="F32" s="53" t="s">
        <v>195</v>
      </c>
      <c r="G32" s="57"/>
      <c r="H32" s="57"/>
      <c r="I32" s="57"/>
    </row>
    <row r="33" spans="1:9" ht="15">
      <c r="A33" s="83" t="s">
        <v>18</v>
      </c>
      <c r="B33" s="50"/>
      <c r="C33" s="58" t="s">
        <v>35</v>
      </c>
      <c r="D33" s="58" t="s">
        <v>39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0" t="s">
        <v>60</v>
      </c>
      <c r="B34" s="50"/>
      <c r="C34" s="49" t="s">
        <v>35</v>
      </c>
      <c r="D34" s="49" t="s">
        <v>39</v>
      </c>
      <c r="E34" s="50" t="s">
        <v>86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0" t="s">
        <v>74</v>
      </c>
      <c r="B35" s="50"/>
      <c r="C35" s="49" t="s">
        <v>35</v>
      </c>
      <c r="D35" s="49" t="s">
        <v>39</v>
      </c>
      <c r="E35" s="50" t="s">
        <v>87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0" t="s">
        <v>74</v>
      </c>
      <c r="B36" s="50"/>
      <c r="C36" s="49" t="s">
        <v>35</v>
      </c>
      <c r="D36" s="49" t="s">
        <v>39</v>
      </c>
      <c r="E36" s="50" t="s">
        <v>103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0" t="s">
        <v>61</v>
      </c>
      <c r="B37" s="50"/>
      <c r="C37" s="49" t="s">
        <v>35</v>
      </c>
      <c r="D37" s="49" t="s">
        <v>39</v>
      </c>
      <c r="E37" s="49" t="s">
        <v>88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0" t="s">
        <v>61</v>
      </c>
      <c r="B38" s="50"/>
      <c r="C38" s="49" t="s">
        <v>35</v>
      </c>
      <c r="D38" s="49" t="s">
        <v>39</v>
      </c>
      <c r="E38" s="49" t="s">
        <v>88</v>
      </c>
      <c r="F38" s="49" t="s">
        <v>62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 hidden="1">
      <c r="A39" s="83" t="s">
        <v>51</v>
      </c>
      <c r="B39" s="50"/>
      <c r="C39" s="90" t="s">
        <v>35</v>
      </c>
      <c r="D39" s="90" t="s">
        <v>52</v>
      </c>
      <c r="E39" s="49"/>
      <c r="F39" s="49"/>
      <c r="G39" s="41">
        <f>G40</f>
        <v>0</v>
      </c>
      <c r="H39" s="41"/>
      <c r="I39" s="41"/>
    </row>
    <row r="40" spans="1:9" ht="12.75" hidden="1">
      <c r="A40" s="80" t="s">
        <v>60</v>
      </c>
      <c r="B40" s="50"/>
      <c r="C40" s="49" t="s">
        <v>35</v>
      </c>
      <c r="D40" s="49" t="s">
        <v>52</v>
      </c>
      <c r="E40" s="50" t="s">
        <v>86</v>
      </c>
      <c r="F40" s="49"/>
      <c r="G40" s="41">
        <f>G41</f>
        <v>0</v>
      </c>
      <c r="H40" s="41"/>
      <c r="I40" s="41"/>
    </row>
    <row r="41" spans="1:9" ht="12.75" hidden="1">
      <c r="A41" s="80" t="s">
        <v>74</v>
      </c>
      <c r="B41" s="50"/>
      <c r="C41" s="49" t="s">
        <v>35</v>
      </c>
      <c r="D41" s="49" t="s">
        <v>52</v>
      </c>
      <c r="E41" s="50" t="s">
        <v>87</v>
      </c>
      <c r="F41" s="49"/>
      <c r="G41" s="41">
        <f>G42</f>
        <v>0</v>
      </c>
      <c r="H41" s="41"/>
      <c r="I41" s="41"/>
    </row>
    <row r="42" spans="1:9" ht="12.75" hidden="1">
      <c r="A42" s="80" t="s">
        <v>74</v>
      </c>
      <c r="B42" s="50"/>
      <c r="C42" s="49" t="s">
        <v>35</v>
      </c>
      <c r="D42" s="49" t="s">
        <v>52</v>
      </c>
      <c r="E42" s="50" t="s">
        <v>103</v>
      </c>
      <c r="F42" s="49"/>
      <c r="G42" s="41">
        <f>G43</f>
        <v>0</v>
      </c>
      <c r="H42" s="41"/>
      <c r="I42" s="41"/>
    </row>
    <row r="43" spans="1:9" ht="12.75" hidden="1">
      <c r="A43" s="80" t="s">
        <v>234</v>
      </c>
      <c r="B43" s="50"/>
      <c r="C43" s="49" t="s">
        <v>35</v>
      </c>
      <c r="D43" s="49" t="s">
        <v>52</v>
      </c>
      <c r="E43" s="50" t="s">
        <v>233</v>
      </c>
      <c r="F43" s="49"/>
      <c r="G43" s="41">
        <f>G44</f>
        <v>0</v>
      </c>
      <c r="H43" s="41"/>
      <c r="I43" s="41"/>
    </row>
    <row r="44" spans="1:9" ht="25.5" hidden="1">
      <c r="A44" s="78" t="s">
        <v>76</v>
      </c>
      <c r="B44" s="50"/>
      <c r="C44" s="49" t="s">
        <v>35</v>
      </c>
      <c r="D44" s="49" t="s">
        <v>52</v>
      </c>
      <c r="E44" s="50" t="s">
        <v>233</v>
      </c>
      <c r="F44" s="49" t="s">
        <v>77</v>
      </c>
      <c r="G44" s="41"/>
      <c r="H44" s="41"/>
      <c r="I44" s="41"/>
    </row>
    <row r="45" spans="1:9" ht="15.75" customHeight="1">
      <c r="A45" s="76" t="s">
        <v>23</v>
      </c>
      <c r="B45" s="40"/>
      <c r="C45" s="37" t="s">
        <v>35</v>
      </c>
      <c r="D45" s="37" t="s">
        <v>40</v>
      </c>
      <c r="E45" s="37"/>
      <c r="F45" s="37"/>
      <c r="G45" s="30">
        <f aca="true" t="shared" si="3" ref="G45:I46">G46</f>
        <v>1034.8000000000002</v>
      </c>
      <c r="H45" s="30">
        <f t="shared" si="3"/>
        <v>1137.9</v>
      </c>
      <c r="I45" s="30">
        <f t="shared" si="3"/>
        <v>1151.83</v>
      </c>
    </row>
    <row r="46" spans="1:9" ht="12.75">
      <c r="A46" s="80" t="s">
        <v>60</v>
      </c>
      <c r="B46" s="50"/>
      <c r="C46" s="49" t="s">
        <v>35</v>
      </c>
      <c r="D46" s="49" t="s">
        <v>40</v>
      </c>
      <c r="E46" s="49" t="s">
        <v>86</v>
      </c>
      <c r="F46" s="39"/>
      <c r="G46" s="41">
        <f t="shared" si="3"/>
        <v>1034.8000000000002</v>
      </c>
      <c r="H46" s="41">
        <f t="shared" si="3"/>
        <v>1137.9</v>
      </c>
      <c r="I46" s="41">
        <f t="shared" si="3"/>
        <v>1151.83</v>
      </c>
    </row>
    <row r="47" spans="1:9" ht="12.75">
      <c r="A47" s="80" t="s">
        <v>74</v>
      </c>
      <c r="B47" s="50"/>
      <c r="C47" s="49" t="s">
        <v>35</v>
      </c>
      <c r="D47" s="49" t="s">
        <v>40</v>
      </c>
      <c r="E47" s="49" t="s">
        <v>87</v>
      </c>
      <c r="F47" s="39"/>
      <c r="G47" s="41">
        <f>G49+G52+G58+G60+G62+G64+G68+G70+G54+G56+G66</f>
        <v>1034.8000000000002</v>
      </c>
      <c r="H47" s="41">
        <f>H49+H52+H58+H60+H62+H64+H68+H70+H54+H56+H66</f>
        <v>1137.9</v>
      </c>
      <c r="I47" s="41">
        <f>I49+I52+I58+I60+I62+I64+I68+I70+I54+I56+I66+0.03</f>
        <v>1151.83</v>
      </c>
    </row>
    <row r="48" spans="1:9" ht="12.75">
      <c r="A48" s="80" t="s">
        <v>74</v>
      </c>
      <c r="B48" s="50"/>
      <c r="C48" s="49" t="s">
        <v>35</v>
      </c>
      <c r="D48" s="49" t="s">
        <v>40</v>
      </c>
      <c r="E48" s="49" t="s">
        <v>103</v>
      </c>
      <c r="F48" s="39"/>
      <c r="G48" s="41">
        <f>G47</f>
        <v>1034.8000000000002</v>
      </c>
      <c r="H48" s="41">
        <f>H47</f>
        <v>1137.9</v>
      </c>
      <c r="I48" s="41">
        <f>I47</f>
        <v>1151.83</v>
      </c>
    </row>
    <row r="49" spans="1:9" ht="25.5">
      <c r="A49" s="80" t="s">
        <v>203</v>
      </c>
      <c r="B49" s="50"/>
      <c r="C49" s="53" t="s">
        <v>35</v>
      </c>
      <c r="D49" s="53" t="s">
        <v>40</v>
      </c>
      <c r="E49" s="53" t="s">
        <v>89</v>
      </c>
      <c r="F49" s="54"/>
      <c r="G49" s="41">
        <f>G50+G51</f>
        <v>128</v>
      </c>
      <c r="H49" s="41">
        <f>H50+H51</f>
        <v>128</v>
      </c>
      <c r="I49" s="41">
        <f>I50+I51</f>
        <v>128</v>
      </c>
    </row>
    <row r="50" spans="1:9" ht="25.5">
      <c r="A50" s="78" t="s">
        <v>76</v>
      </c>
      <c r="B50" s="54"/>
      <c r="C50" s="53" t="s">
        <v>35</v>
      </c>
      <c r="D50" s="53" t="s">
        <v>40</v>
      </c>
      <c r="E50" s="53" t="s">
        <v>89</v>
      </c>
      <c r="F50" s="54">
        <v>240</v>
      </c>
      <c r="G50" s="41">
        <v>128</v>
      </c>
      <c r="H50" s="41">
        <v>128</v>
      </c>
      <c r="I50" s="41">
        <v>128</v>
      </c>
    </row>
    <row r="51" spans="1:9" ht="12.75" hidden="1">
      <c r="A51" s="81" t="s">
        <v>75</v>
      </c>
      <c r="B51" s="54"/>
      <c r="C51" s="53" t="s">
        <v>35</v>
      </c>
      <c r="D51" s="53" t="s">
        <v>40</v>
      </c>
      <c r="E51" s="53" t="s">
        <v>89</v>
      </c>
      <c r="F51" s="54">
        <v>850</v>
      </c>
      <c r="G51" s="41"/>
      <c r="H51" s="41">
        <v>0</v>
      </c>
      <c r="I51" s="41">
        <v>0</v>
      </c>
    </row>
    <row r="52" spans="1:9" ht="12.75">
      <c r="A52" s="78" t="s">
        <v>49</v>
      </c>
      <c r="B52" s="40"/>
      <c r="C52" s="39" t="s">
        <v>35</v>
      </c>
      <c r="D52" s="39" t="s">
        <v>40</v>
      </c>
      <c r="E52" s="53" t="s">
        <v>90</v>
      </c>
      <c r="F52" s="54"/>
      <c r="G52" s="41">
        <f>G53</f>
        <v>200</v>
      </c>
      <c r="H52" s="41">
        <f>H53</f>
        <v>200</v>
      </c>
      <c r="I52" s="41">
        <f>I53</f>
        <v>200</v>
      </c>
    </row>
    <row r="53" spans="1:9" ht="25.5">
      <c r="A53" s="78" t="s">
        <v>76</v>
      </c>
      <c r="B53" s="40"/>
      <c r="C53" s="39" t="s">
        <v>35</v>
      </c>
      <c r="D53" s="39" t="s">
        <v>40</v>
      </c>
      <c r="E53" s="53" t="s">
        <v>90</v>
      </c>
      <c r="F53" s="54">
        <v>240</v>
      </c>
      <c r="G53" s="41">
        <v>200</v>
      </c>
      <c r="H53" s="41">
        <v>200</v>
      </c>
      <c r="I53" s="41">
        <v>200</v>
      </c>
    </row>
    <row r="54" spans="1:9" ht="17.25" customHeight="1">
      <c r="A54" s="78" t="s">
        <v>204</v>
      </c>
      <c r="B54" s="61"/>
      <c r="C54" s="39" t="s">
        <v>35</v>
      </c>
      <c r="D54" s="39" t="s">
        <v>40</v>
      </c>
      <c r="E54" s="53" t="s">
        <v>91</v>
      </c>
      <c r="F54" s="54"/>
      <c r="G54" s="41">
        <f>G55</f>
        <v>60</v>
      </c>
      <c r="H54" s="41">
        <f>H55</f>
        <v>100</v>
      </c>
      <c r="I54" s="41">
        <f>I55</f>
        <v>100</v>
      </c>
    </row>
    <row r="55" spans="1:9" ht="25.5">
      <c r="A55" s="78" t="s">
        <v>76</v>
      </c>
      <c r="B55" s="61"/>
      <c r="C55" s="39" t="s">
        <v>35</v>
      </c>
      <c r="D55" s="39" t="s">
        <v>40</v>
      </c>
      <c r="E55" s="53" t="s">
        <v>91</v>
      </c>
      <c r="F55" s="54">
        <v>240</v>
      </c>
      <c r="G55" s="41">
        <v>60</v>
      </c>
      <c r="H55" s="41">
        <v>100</v>
      </c>
      <c r="I55" s="41">
        <v>100</v>
      </c>
    </row>
    <row r="56" spans="1:9" ht="25.5">
      <c r="A56" s="78" t="s">
        <v>194</v>
      </c>
      <c r="B56" s="61"/>
      <c r="C56" s="39" t="s">
        <v>35</v>
      </c>
      <c r="D56" s="39" t="s">
        <v>40</v>
      </c>
      <c r="E56" s="53" t="s">
        <v>193</v>
      </c>
      <c r="F56" s="54"/>
      <c r="G56" s="41">
        <f>G57</f>
        <v>50</v>
      </c>
      <c r="H56" s="41">
        <f>H57</f>
        <v>50</v>
      </c>
      <c r="I56" s="41">
        <f>I57</f>
        <v>50</v>
      </c>
    </row>
    <row r="57" spans="1:9" ht="25.5">
      <c r="A57" s="78" t="s">
        <v>76</v>
      </c>
      <c r="B57" s="40"/>
      <c r="C57" s="39" t="s">
        <v>35</v>
      </c>
      <c r="D57" s="39" t="s">
        <v>40</v>
      </c>
      <c r="E57" s="53" t="s">
        <v>193</v>
      </c>
      <c r="F57" s="54">
        <v>240</v>
      </c>
      <c r="G57" s="41">
        <f>'[1]прил9'!E61/1000</f>
        <v>50</v>
      </c>
      <c r="H57" s="41">
        <f>'[1]прил9'!F61/1000</f>
        <v>50</v>
      </c>
      <c r="I57" s="41">
        <v>50</v>
      </c>
    </row>
    <row r="58" spans="1:9" ht="13.5" customHeight="1" hidden="1">
      <c r="A58" s="78" t="s">
        <v>205</v>
      </c>
      <c r="B58" s="40"/>
      <c r="C58" s="39" t="s">
        <v>35</v>
      </c>
      <c r="D58" s="39" t="s">
        <v>40</v>
      </c>
      <c r="E58" s="53" t="s">
        <v>92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8" t="s">
        <v>76</v>
      </c>
      <c r="B59" s="40"/>
      <c r="C59" s="39" t="s">
        <v>35</v>
      </c>
      <c r="D59" s="39" t="s">
        <v>40</v>
      </c>
      <c r="E59" s="53" t="s">
        <v>92</v>
      </c>
      <c r="F59" s="54">
        <v>240</v>
      </c>
      <c r="G59" s="41"/>
      <c r="H59" s="41"/>
      <c r="I59" s="41"/>
    </row>
    <row r="60" spans="1:9" ht="27" customHeight="1">
      <c r="A60" s="78" t="s">
        <v>63</v>
      </c>
      <c r="B60" s="40"/>
      <c r="C60" s="39" t="s">
        <v>35</v>
      </c>
      <c r="D60" s="39" t="s">
        <v>40</v>
      </c>
      <c r="E60" s="53" t="s">
        <v>93</v>
      </c>
      <c r="F60" s="54"/>
      <c r="G60" s="41">
        <f>G61</f>
        <v>7.8</v>
      </c>
      <c r="H60" s="41">
        <f>H61</f>
        <v>8.1</v>
      </c>
      <c r="I60" s="41">
        <f>I61</f>
        <v>8.4</v>
      </c>
    </row>
    <row r="61" spans="1:9" ht="12.75">
      <c r="A61" s="81" t="s">
        <v>75</v>
      </c>
      <c r="B61" s="40"/>
      <c r="C61" s="39" t="s">
        <v>35</v>
      </c>
      <c r="D61" s="39" t="s">
        <v>40</v>
      </c>
      <c r="E61" s="53" t="s">
        <v>93</v>
      </c>
      <c r="F61" s="54">
        <v>850</v>
      </c>
      <c r="G61" s="41">
        <v>7.8</v>
      </c>
      <c r="H61" s="41">
        <v>8.1</v>
      </c>
      <c r="I61" s="41">
        <v>8.4</v>
      </c>
    </row>
    <row r="62" spans="1:9" ht="25.5">
      <c r="A62" s="78" t="s">
        <v>64</v>
      </c>
      <c r="B62" s="40"/>
      <c r="C62" s="39" t="s">
        <v>35</v>
      </c>
      <c r="D62" s="39" t="s">
        <v>40</v>
      </c>
      <c r="E62" s="53" t="s">
        <v>94</v>
      </c>
      <c r="F62" s="54"/>
      <c r="G62" s="41">
        <f>G63</f>
        <v>343.6</v>
      </c>
      <c r="H62" s="41">
        <f>H63</f>
        <v>406.4</v>
      </c>
      <c r="I62" s="41">
        <f>I63</f>
        <v>420</v>
      </c>
    </row>
    <row r="63" spans="1:9" ht="25.5">
      <c r="A63" s="78" t="s">
        <v>76</v>
      </c>
      <c r="B63" s="40"/>
      <c r="C63" s="39" t="s">
        <v>35</v>
      </c>
      <c r="D63" s="39" t="s">
        <v>40</v>
      </c>
      <c r="E63" s="53" t="s">
        <v>94</v>
      </c>
      <c r="F63" s="54">
        <v>240</v>
      </c>
      <c r="G63" s="41">
        <v>343.6</v>
      </c>
      <c r="H63" s="41">
        <v>406.4</v>
      </c>
      <c r="I63" s="41">
        <v>420</v>
      </c>
    </row>
    <row r="64" spans="1:9" ht="51">
      <c r="A64" s="81" t="s">
        <v>206</v>
      </c>
      <c r="B64" s="40"/>
      <c r="C64" s="39" t="s">
        <v>35</v>
      </c>
      <c r="D64" s="39" t="s">
        <v>40</v>
      </c>
      <c r="E64" s="53" t="s">
        <v>97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8" t="s">
        <v>55</v>
      </c>
      <c r="B65" s="40"/>
      <c r="C65" s="39" t="s">
        <v>35</v>
      </c>
      <c r="D65" s="39" t="s">
        <v>40</v>
      </c>
      <c r="E65" s="53" t="s">
        <v>97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8" t="s">
        <v>260</v>
      </c>
      <c r="B66" s="40"/>
      <c r="C66" s="39" t="s">
        <v>35</v>
      </c>
      <c r="D66" s="39" t="s">
        <v>40</v>
      </c>
      <c r="E66" s="53" t="s">
        <v>261</v>
      </c>
      <c r="F66" s="54"/>
      <c r="G66" s="41">
        <f>G67</f>
        <v>209.9</v>
      </c>
      <c r="H66" s="41">
        <f>H67</f>
        <v>209.9</v>
      </c>
      <c r="I66" s="41">
        <f>I67</f>
        <v>209.9</v>
      </c>
    </row>
    <row r="67" spans="1:9" ht="12.75">
      <c r="A67" s="78" t="s">
        <v>55</v>
      </c>
      <c r="B67" s="40"/>
      <c r="C67" s="39" t="s">
        <v>35</v>
      </c>
      <c r="D67" s="39" t="s">
        <v>40</v>
      </c>
      <c r="E67" s="53" t="s">
        <v>261</v>
      </c>
      <c r="F67" s="54">
        <v>540</v>
      </c>
      <c r="G67" s="41">
        <v>209.9</v>
      </c>
      <c r="H67" s="41">
        <v>209.9</v>
      </c>
      <c r="I67" s="41">
        <v>209.9</v>
      </c>
    </row>
    <row r="68" spans="1:9" ht="12.75">
      <c r="A68" s="78" t="s">
        <v>66</v>
      </c>
      <c r="B68" s="40"/>
      <c r="C68" s="39" t="s">
        <v>35</v>
      </c>
      <c r="D68" s="39" t="s">
        <v>40</v>
      </c>
      <c r="E68" s="53" t="s">
        <v>96</v>
      </c>
      <c r="F68" s="54"/>
      <c r="G68" s="41">
        <f>G69</f>
        <v>10</v>
      </c>
      <c r="H68" s="41">
        <f>H69</f>
        <v>10</v>
      </c>
      <c r="I68" s="41">
        <f>I69</f>
        <v>10</v>
      </c>
    </row>
    <row r="69" spans="1:9" ht="25.5">
      <c r="A69" s="78" t="s">
        <v>76</v>
      </c>
      <c r="B69" s="40"/>
      <c r="C69" s="39" t="s">
        <v>35</v>
      </c>
      <c r="D69" s="39" t="s">
        <v>40</v>
      </c>
      <c r="E69" s="53" t="s">
        <v>96</v>
      </c>
      <c r="F69" s="54">
        <v>240</v>
      </c>
      <c r="G69" s="41">
        <v>10</v>
      </c>
      <c r="H69" s="41">
        <v>10</v>
      </c>
      <c r="I69" s="41">
        <v>10</v>
      </c>
    </row>
    <row r="70" spans="1:9" ht="25.5" hidden="1">
      <c r="A70" s="78" t="s">
        <v>65</v>
      </c>
      <c r="B70" s="40"/>
      <c r="C70" s="39" t="s">
        <v>35</v>
      </c>
      <c r="D70" s="39" t="s">
        <v>40</v>
      </c>
      <c r="E70" s="53" t="s">
        <v>95</v>
      </c>
      <c r="F70" s="54"/>
      <c r="G70" s="41">
        <f>G71</f>
        <v>0</v>
      </c>
      <c r="H70" s="41">
        <f>H71</f>
        <v>0</v>
      </c>
      <c r="I70" s="41">
        <f>I71</f>
        <v>0</v>
      </c>
    </row>
    <row r="71" spans="1:9" ht="25.5" hidden="1">
      <c r="A71" s="78" t="s">
        <v>76</v>
      </c>
      <c r="B71" s="40"/>
      <c r="C71" s="39" t="s">
        <v>35</v>
      </c>
      <c r="D71" s="39" t="s">
        <v>40</v>
      </c>
      <c r="E71" s="53" t="s">
        <v>95</v>
      </c>
      <c r="F71" s="54">
        <v>240</v>
      </c>
      <c r="G71" s="41"/>
      <c r="H71" s="41"/>
      <c r="I71" s="41"/>
    </row>
    <row r="72" spans="1:9" ht="12.75" hidden="1">
      <c r="A72" s="76" t="s">
        <v>13</v>
      </c>
      <c r="B72" s="32">
        <v>911</v>
      </c>
      <c r="C72" s="62" t="s">
        <v>41</v>
      </c>
      <c r="D72" s="62" t="s">
        <v>36</v>
      </c>
      <c r="E72" s="62"/>
      <c r="F72" s="62"/>
      <c r="G72" s="63">
        <f aca="true" t="shared" si="4" ref="G72:I75">SUM(G73)</f>
        <v>0</v>
      </c>
      <c r="H72" s="63">
        <f t="shared" si="4"/>
        <v>0</v>
      </c>
      <c r="I72" s="63">
        <f t="shared" si="4"/>
        <v>0</v>
      </c>
    </row>
    <row r="73" spans="1:9" ht="12.75" hidden="1">
      <c r="A73" s="78" t="s">
        <v>19</v>
      </c>
      <c r="B73" s="64"/>
      <c r="C73" s="39" t="s">
        <v>41</v>
      </c>
      <c r="D73" s="39" t="s">
        <v>37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0" t="s">
        <v>60</v>
      </c>
      <c r="B74" s="50"/>
      <c r="C74" s="39" t="s">
        <v>41</v>
      </c>
      <c r="D74" s="39" t="s">
        <v>37</v>
      </c>
      <c r="E74" s="50" t="s">
        <v>86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0" t="s">
        <v>74</v>
      </c>
      <c r="B75" s="44"/>
      <c r="C75" s="39" t="s">
        <v>41</v>
      </c>
      <c r="D75" s="39" t="s">
        <v>37</v>
      </c>
      <c r="E75" s="50" t="s">
        <v>87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8" t="s">
        <v>32</v>
      </c>
      <c r="B76" s="65"/>
      <c r="C76" s="39" t="s">
        <v>41</v>
      </c>
      <c r="D76" s="39" t="s">
        <v>37</v>
      </c>
      <c r="E76" s="54" t="s">
        <v>98</v>
      </c>
      <c r="F76" s="66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79" t="s">
        <v>78</v>
      </c>
      <c r="B77" s="65"/>
      <c r="C77" s="39" t="s">
        <v>41</v>
      </c>
      <c r="D77" s="39" t="s">
        <v>37</v>
      </c>
      <c r="E77" s="50" t="s">
        <v>98</v>
      </c>
      <c r="F77" s="54">
        <v>120</v>
      </c>
      <c r="G77" s="41"/>
      <c r="H77" s="41"/>
      <c r="I77" s="41"/>
    </row>
    <row r="78" spans="1:9" ht="25.5" hidden="1">
      <c r="A78" s="78" t="s">
        <v>76</v>
      </c>
      <c r="B78" s="65"/>
      <c r="C78" s="39" t="s">
        <v>41</v>
      </c>
      <c r="D78" s="39" t="s">
        <v>37</v>
      </c>
      <c r="E78" s="50" t="s">
        <v>98</v>
      </c>
      <c r="F78" s="54">
        <v>240</v>
      </c>
      <c r="G78" s="41"/>
      <c r="H78" s="41"/>
      <c r="I78" s="41"/>
    </row>
    <row r="79" spans="1:9" ht="12.75">
      <c r="A79" s="76" t="s">
        <v>13</v>
      </c>
      <c r="B79" s="32">
        <v>911</v>
      </c>
      <c r="C79" s="62" t="s">
        <v>41</v>
      </c>
      <c r="D79" s="62" t="s">
        <v>36</v>
      </c>
      <c r="E79" s="62"/>
      <c r="F79" s="62"/>
      <c r="G79" s="63">
        <f aca="true" t="shared" si="5" ref="G79:I82">SUM(G80)</f>
        <v>271.59999999999997</v>
      </c>
      <c r="H79" s="63">
        <f t="shared" si="5"/>
        <v>285.8</v>
      </c>
      <c r="I79" s="63">
        <f t="shared" si="5"/>
        <v>0</v>
      </c>
    </row>
    <row r="80" spans="1:9" ht="12.75">
      <c r="A80" s="78" t="s">
        <v>19</v>
      </c>
      <c r="B80" s="102"/>
      <c r="C80" s="42" t="s">
        <v>41</v>
      </c>
      <c r="D80" s="42" t="s">
        <v>37</v>
      </c>
      <c r="E80" s="42"/>
      <c r="F80" s="42"/>
      <c r="G80" s="71">
        <f t="shared" si="5"/>
        <v>271.59999999999997</v>
      </c>
      <c r="H80" s="71">
        <f t="shared" si="5"/>
        <v>285.8</v>
      </c>
      <c r="I80" s="71">
        <f t="shared" si="5"/>
        <v>0</v>
      </c>
    </row>
    <row r="81" spans="1:9" ht="12.75">
      <c r="A81" s="80" t="s">
        <v>60</v>
      </c>
      <c r="B81" s="50"/>
      <c r="C81" s="42" t="s">
        <v>41</v>
      </c>
      <c r="D81" s="42" t="s">
        <v>37</v>
      </c>
      <c r="E81" s="50" t="s">
        <v>86</v>
      </c>
      <c r="F81" s="42"/>
      <c r="G81" s="71">
        <f t="shared" si="5"/>
        <v>271.59999999999997</v>
      </c>
      <c r="H81" s="71">
        <f t="shared" si="5"/>
        <v>285.8</v>
      </c>
      <c r="I81" s="71">
        <f t="shared" si="5"/>
        <v>0</v>
      </c>
    </row>
    <row r="82" spans="1:9" ht="12.75">
      <c r="A82" s="80" t="s">
        <v>74</v>
      </c>
      <c r="B82" s="38"/>
      <c r="C82" s="42" t="s">
        <v>41</v>
      </c>
      <c r="D82" s="42" t="s">
        <v>37</v>
      </c>
      <c r="E82" s="50" t="s">
        <v>87</v>
      </c>
      <c r="F82" s="42"/>
      <c r="G82" s="71">
        <f>SUM(G83)+G85</f>
        <v>271.59999999999997</v>
      </c>
      <c r="H82" s="71">
        <f>SUM(H83)+H85</f>
        <v>285.8</v>
      </c>
      <c r="I82" s="71">
        <f t="shared" si="5"/>
        <v>0</v>
      </c>
    </row>
    <row r="83" spans="1:9" ht="25.5">
      <c r="A83" s="78" t="s">
        <v>32</v>
      </c>
      <c r="B83" s="65"/>
      <c r="C83" s="42" t="s">
        <v>41</v>
      </c>
      <c r="D83" s="42" t="s">
        <v>37</v>
      </c>
      <c r="E83" s="54" t="s">
        <v>98</v>
      </c>
      <c r="F83" s="66"/>
      <c r="G83" s="71">
        <f>G84</f>
        <v>254.7</v>
      </c>
      <c r="H83" s="71">
        <f>H84</f>
        <v>254.7</v>
      </c>
      <c r="I83" s="71">
        <f>I84</f>
        <v>0</v>
      </c>
    </row>
    <row r="84" spans="1:9" ht="25.5">
      <c r="A84" s="79" t="s">
        <v>78</v>
      </c>
      <c r="B84" s="65"/>
      <c r="C84" s="42" t="s">
        <v>41</v>
      </c>
      <c r="D84" s="42" t="s">
        <v>37</v>
      </c>
      <c r="E84" s="50" t="s">
        <v>98</v>
      </c>
      <c r="F84" s="54">
        <v>120</v>
      </c>
      <c r="G84" s="71">
        <f>195.6+59.1</f>
        <v>254.7</v>
      </c>
      <c r="H84" s="71">
        <f>195.6+59.1</f>
        <v>254.7</v>
      </c>
      <c r="I84" s="71">
        <v>0</v>
      </c>
    </row>
    <row r="85" spans="1:9" ht="25.5">
      <c r="A85" s="78" t="s">
        <v>76</v>
      </c>
      <c r="B85" s="65"/>
      <c r="C85" s="42" t="s">
        <v>41</v>
      </c>
      <c r="D85" s="42" t="s">
        <v>37</v>
      </c>
      <c r="E85" s="50" t="s">
        <v>98</v>
      </c>
      <c r="F85" s="54">
        <v>240</v>
      </c>
      <c r="G85" s="71">
        <v>16.9</v>
      </c>
      <c r="H85" s="71">
        <v>31.1</v>
      </c>
      <c r="I85" s="71">
        <v>0</v>
      </c>
    </row>
    <row r="86" spans="1:9" ht="29.25">
      <c r="A86" s="77" t="s">
        <v>31</v>
      </c>
      <c r="B86" s="32">
        <v>911</v>
      </c>
      <c r="C86" s="37" t="s">
        <v>37</v>
      </c>
      <c r="D86" s="37" t="s">
        <v>36</v>
      </c>
      <c r="E86" s="37"/>
      <c r="F86" s="37"/>
      <c r="G86" s="30">
        <f>G87+G98</f>
        <v>281.7</v>
      </c>
      <c r="H86" s="30">
        <f>H87+H98</f>
        <v>83.9</v>
      </c>
      <c r="I86" s="30">
        <f>I87+I98</f>
        <v>86</v>
      </c>
    </row>
    <row r="87" spans="1:9" ht="25.5" customHeight="1">
      <c r="A87" s="76" t="s">
        <v>30</v>
      </c>
      <c r="B87" s="44"/>
      <c r="C87" s="39" t="s">
        <v>37</v>
      </c>
      <c r="D87" s="39" t="s">
        <v>42</v>
      </c>
      <c r="E87" s="39"/>
      <c r="F87" s="39"/>
      <c r="G87" s="41">
        <f>G88+G93</f>
        <v>278.2</v>
      </c>
      <c r="H87" s="41">
        <f>H88+H93</f>
        <v>80.4</v>
      </c>
      <c r="I87" s="41">
        <f>I88+I93</f>
        <v>82.5</v>
      </c>
    </row>
    <row r="88" spans="1:9" ht="38.25">
      <c r="A88" s="80" t="s">
        <v>99</v>
      </c>
      <c r="B88" s="50"/>
      <c r="C88" s="39" t="s">
        <v>37</v>
      </c>
      <c r="D88" s="39" t="s">
        <v>42</v>
      </c>
      <c r="E88" s="54" t="s">
        <v>100</v>
      </c>
      <c r="F88" s="39"/>
      <c r="G88" s="41">
        <f aca="true" t="shared" si="6" ref="G88:I89">G89</f>
        <v>278.2</v>
      </c>
      <c r="H88" s="41">
        <f t="shared" si="6"/>
        <v>80.4</v>
      </c>
      <c r="I88" s="41">
        <f t="shared" si="6"/>
        <v>82.5</v>
      </c>
    </row>
    <row r="89" spans="1:9" ht="30" customHeight="1">
      <c r="A89" s="80" t="s">
        <v>207</v>
      </c>
      <c r="B89" s="50"/>
      <c r="C89" s="39" t="s">
        <v>37</v>
      </c>
      <c r="D89" s="39" t="s">
        <v>42</v>
      </c>
      <c r="E89" s="54" t="s">
        <v>101</v>
      </c>
      <c r="F89" s="39"/>
      <c r="G89" s="41">
        <f t="shared" si="6"/>
        <v>278.2</v>
      </c>
      <c r="H89" s="41">
        <f t="shared" si="6"/>
        <v>80.4</v>
      </c>
      <c r="I89" s="41">
        <f t="shared" si="6"/>
        <v>82.5</v>
      </c>
    </row>
    <row r="90" spans="1:9" ht="51">
      <c r="A90" s="80" t="s">
        <v>183</v>
      </c>
      <c r="B90" s="44"/>
      <c r="C90" s="39" t="s">
        <v>37</v>
      </c>
      <c r="D90" s="39" t="s">
        <v>42</v>
      </c>
      <c r="E90" s="54" t="s">
        <v>102</v>
      </c>
      <c r="F90" s="39"/>
      <c r="G90" s="41">
        <f>SUM(G92)</f>
        <v>278.2</v>
      </c>
      <c r="H90" s="41">
        <f>SUM(H92)</f>
        <v>80.4</v>
      </c>
      <c r="I90" s="41">
        <f>SUM(I92)</f>
        <v>82.5</v>
      </c>
    </row>
    <row r="91" spans="1:9" ht="12.75">
      <c r="A91" s="80" t="s">
        <v>162</v>
      </c>
      <c r="B91" s="44"/>
      <c r="C91" s="39" t="s">
        <v>37</v>
      </c>
      <c r="D91" s="39" t="s">
        <v>42</v>
      </c>
      <c r="E91" s="54" t="s">
        <v>133</v>
      </c>
      <c r="F91" s="39"/>
      <c r="G91" s="41">
        <f>G92</f>
        <v>278.2</v>
      </c>
      <c r="H91" s="41">
        <f>H92</f>
        <v>80.4</v>
      </c>
      <c r="I91" s="41">
        <f>I92</f>
        <v>82.5</v>
      </c>
    </row>
    <row r="92" spans="1:9" ht="25.5">
      <c r="A92" s="78" t="s">
        <v>76</v>
      </c>
      <c r="B92" s="44"/>
      <c r="C92" s="39" t="s">
        <v>37</v>
      </c>
      <c r="D92" s="39" t="s">
        <v>42</v>
      </c>
      <c r="E92" s="54" t="s">
        <v>133</v>
      </c>
      <c r="F92" s="43" t="s">
        <v>77</v>
      </c>
      <c r="G92" s="41">
        <v>278.2</v>
      </c>
      <c r="H92" s="41">
        <v>80.4</v>
      </c>
      <c r="I92" s="41">
        <v>82.5</v>
      </c>
    </row>
    <row r="93" spans="1:9" ht="38.25">
      <c r="A93" s="76" t="s">
        <v>224</v>
      </c>
      <c r="B93" s="44"/>
      <c r="C93" s="39" t="s">
        <v>37</v>
      </c>
      <c r="D93" s="39" t="s">
        <v>42</v>
      </c>
      <c r="E93" s="53" t="s">
        <v>242</v>
      </c>
      <c r="F93" s="43"/>
      <c r="G93" s="41">
        <f>G94</f>
        <v>0</v>
      </c>
      <c r="H93" s="41"/>
      <c r="I93" s="41"/>
    </row>
    <row r="94" spans="1:9" ht="38.25">
      <c r="A94" s="78" t="s">
        <v>229</v>
      </c>
      <c r="B94" s="44"/>
      <c r="C94" s="39" t="s">
        <v>37</v>
      </c>
      <c r="D94" s="39" t="s">
        <v>42</v>
      </c>
      <c r="E94" s="53" t="s">
        <v>225</v>
      </c>
      <c r="F94" s="43"/>
      <c r="G94" s="41">
        <f>G95</f>
        <v>0</v>
      </c>
      <c r="H94" s="41"/>
      <c r="I94" s="41"/>
    </row>
    <row r="95" spans="1:9" ht="38.25">
      <c r="A95" s="78" t="s">
        <v>229</v>
      </c>
      <c r="B95" s="44"/>
      <c r="C95" s="39" t="s">
        <v>37</v>
      </c>
      <c r="D95" s="39" t="s">
        <v>42</v>
      </c>
      <c r="E95" s="53" t="s">
        <v>226</v>
      </c>
      <c r="F95" s="43"/>
      <c r="G95" s="41">
        <f>G96</f>
        <v>0</v>
      </c>
      <c r="H95" s="41"/>
      <c r="I95" s="41"/>
    </row>
    <row r="96" spans="1:9" ht="76.5">
      <c r="A96" s="78" t="s">
        <v>259</v>
      </c>
      <c r="B96" s="44"/>
      <c r="C96" s="39" t="s">
        <v>37</v>
      </c>
      <c r="D96" s="39" t="s">
        <v>42</v>
      </c>
      <c r="E96" s="54" t="s">
        <v>262</v>
      </c>
      <c r="F96" s="43"/>
      <c r="G96" s="41">
        <f>G97</f>
        <v>0</v>
      </c>
      <c r="H96" s="41">
        <f>H97</f>
        <v>0</v>
      </c>
      <c r="I96" s="41">
        <f>I97</f>
        <v>0</v>
      </c>
    </row>
    <row r="97" spans="1:9" ht="25.5">
      <c r="A97" s="78" t="s">
        <v>76</v>
      </c>
      <c r="B97" s="44"/>
      <c r="C97" s="39" t="s">
        <v>37</v>
      </c>
      <c r="D97" s="39" t="s">
        <v>42</v>
      </c>
      <c r="E97" s="54" t="s">
        <v>262</v>
      </c>
      <c r="F97" s="43" t="s">
        <v>77</v>
      </c>
      <c r="G97" s="41">
        <v>0</v>
      </c>
      <c r="H97" s="41">
        <v>0</v>
      </c>
      <c r="I97" s="41"/>
    </row>
    <row r="98" spans="1:9" ht="25.5">
      <c r="A98" s="76" t="s">
        <v>263</v>
      </c>
      <c r="B98" s="87"/>
      <c r="C98" s="175" t="s">
        <v>37</v>
      </c>
      <c r="D98" s="74">
        <v>14</v>
      </c>
      <c r="E98" s="87"/>
      <c r="F98" s="87"/>
      <c r="G98" s="87">
        <f>G99</f>
        <v>3.5</v>
      </c>
      <c r="H98" s="87">
        <f aca="true" t="shared" si="7" ref="H98:I102">H99</f>
        <v>3.5</v>
      </c>
      <c r="I98" s="87">
        <f t="shared" si="7"/>
        <v>3.5</v>
      </c>
    </row>
    <row r="99" spans="1:9" ht="12.75">
      <c r="A99" s="78" t="s">
        <v>60</v>
      </c>
      <c r="B99" s="87"/>
      <c r="C99" s="175" t="s">
        <v>37</v>
      </c>
      <c r="D99" s="74">
        <v>14</v>
      </c>
      <c r="E99" s="87" t="s">
        <v>86</v>
      </c>
      <c r="F99" s="87"/>
      <c r="G99" s="87">
        <f>G100</f>
        <v>3.5</v>
      </c>
      <c r="H99" s="87">
        <f t="shared" si="7"/>
        <v>3.5</v>
      </c>
      <c r="I99" s="87">
        <f t="shared" si="7"/>
        <v>3.5</v>
      </c>
    </row>
    <row r="100" spans="1:9" ht="12.75">
      <c r="A100" s="78" t="s">
        <v>74</v>
      </c>
      <c r="B100" s="87"/>
      <c r="C100" s="175" t="s">
        <v>37</v>
      </c>
      <c r="D100" s="74">
        <v>14</v>
      </c>
      <c r="E100" s="87" t="s">
        <v>87</v>
      </c>
      <c r="F100" s="87"/>
      <c r="G100" s="87">
        <f>G101</f>
        <v>3.5</v>
      </c>
      <c r="H100" s="87">
        <f t="shared" si="7"/>
        <v>3.5</v>
      </c>
      <c r="I100" s="87">
        <f t="shared" si="7"/>
        <v>3.5</v>
      </c>
    </row>
    <row r="101" spans="1:9" ht="12.75">
      <c r="A101" s="78" t="s">
        <v>74</v>
      </c>
      <c r="B101" s="87"/>
      <c r="C101" s="175" t="s">
        <v>37</v>
      </c>
      <c r="D101" s="74">
        <v>14</v>
      </c>
      <c r="E101" s="87" t="s">
        <v>103</v>
      </c>
      <c r="F101" s="87"/>
      <c r="G101" s="87">
        <f>G102</f>
        <v>3.5</v>
      </c>
      <c r="H101" s="87">
        <f t="shared" si="7"/>
        <v>3.5</v>
      </c>
      <c r="I101" s="87">
        <f t="shared" si="7"/>
        <v>3.5</v>
      </c>
    </row>
    <row r="102" spans="1:9" ht="38.25">
      <c r="A102" s="78" t="s">
        <v>264</v>
      </c>
      <c r="B102" s="87"/>
      <c r="C102" s="175" t="s">
        <v>37</v>
      </c>
      <c r="D102" s="74">
        <v>14</v>
      </c>
      <c r="E102" s="87" t="s">
        <v>265</v>
      </c>
      <c r="F102" s="87"/>
      <c r="G102" s="87">
        <f>G103</f>
        <v>3.5</v>
      </c>
      <c r="H102" s="87">
        <f t="shared" si="7"/>
        <v>3.5</v>
      </c>
      <c r="I102" s="87">
        <f t="shared" si="7"/>
        <v>3.5</v>
      </c>
    </row>
    <row r="103" spans="1:9" ht="25.5">
      <c r="A103" s="78" t="s">
        <v>76</v>
      </c>
      <c r="B103" s="87"/>
      <c r="C103" s="175" t="s">
        <v>37</v>
      </c>
      <c r="D103" s="74">
        <v>14</v>
      </c>
      <c r="E103" s="87" t="s">
        <v>265</v>
      </c>
      <c r="F103" s="87">
        <v>240</v>
      </c>
      <c r="G103" s="87">
        <v>3.5</v>
      </c>
      <c r="H103" s="87">
        <v>3.5</v>
      </c>
      <c r="I103" s="87">
        <v>3.5</v>
      </c>
    </row>
    <row r="104" spans="1:9" ht="12.75">
      <c r="A104" s="76" t="s">
        <v>20</v>
      </c>
      <c r="B104" s="32">
        <v>911</v>
      </c>
      <c r="C104" s="62" t="s">
        <v>38</v>
      </c>
      <c r="D104" s="62" t="s">
        <v>36</v>
      </c>
      <c r="E104" s="62"/>
      <c r="F104" s="62"/>
      <c r="G104" s="63">
        <f>G105+G135</f>
        <v>4054.0000000000005</v>
      </c>
      <c r="H104" s="63">
        <f>H105+H135</f>
        <v>2100</v>
      </c>
      <c r="I104" s="63">
        <f>I105+I135</f>
        <v>2100</v>
      </c>
    </row>
    <row r="105" spans="1:9" ht="15.75">
      <c r="A105" s="7" t="s">
        <v>67</v>
      </c>
      <c r="B105" s="8"/>
      <c r="C105" s="8" t="s">
        <v>38</v>
      </c>
      <c r="D105" s="8" t="s">
        <v>42</v>
      </c>
      <c r="E105" s="43"/>
      <c r="F105" s="43"/>
      <c r="G105" s="67">
        <f>G106+G125+G130</f>
        <v>3986.4000000000005</v>
      </c>
      <c r="H105" s="67">
        <f>H106+H125+H130</f>
        <v>2100</v>
      </c>
      <c r="I105" s="67">
        <f>I106+I125+I130</f>
        <v>2100</v>
      </c>
    </row>
    <row r="106" spans="1:11" ht="38.25">
      <c r="A106" s="80" t="s">
        <v>106</v>
      </c>
      <c r="B106" s="50"/>
      <c r="C106" s="53" t="s">
        <v>38</v>
      </c>
      <c r="D106" s="53" t="s">
        <v>42</v>
      </c>
      <c r="E106" s="53" t="s">
        <v>134</v>
      </c>
      <c r="F106" s="53"/>
      <c r="G106" s="57">
        <f>G107+G111</f>
        <v>1866.9</v>
      </c>
      <c r="H106" s="57">
        <f>H107+H111</f>
        <v>2100</v>
      </c>
      <c r="I106" s="57">
        <f>I107+I111</f>
        <v>2100</v>
      </c>
      <c r="K106" s="176"/>
    </row>
    <row r="107" spans="1:9" ht="30.75" customHeight="1">
      <c r="A107" s="80" t="s">
        <v>208</v>
      </c>
      <c r="B107" s="50"/>
      <c r="C107" s="53" t="s">
        <v>38</v>
      </c>
      <c r="D107" s="53" t="s">
        <v>42</v>
      </c>
      <c r="E107" s="53" t="s">
        <v>135</v>
      </c>
      <c r="F107" s="53"/>
      <c r="G107" s="57">
        <f>G108</f>
        <v>620</v>
      </c>
      <c r="H107" s="57">
        <f>H108</f>
        <v>620</v>
      </c>
      <c r="I107" s="57">
        <f>I108</f>
        <v>620</v>
      </c>
    </row>
    <row r="108" spans="1:9" ht="12.75">
      <c r="A108" s="81" t="s">
        <v>209</v>
      </c>
      <c r="B108" s="50"/>
      <c r="C108" s="53" t="s">
        <v>38</v>
      </c>
      <c r="D108" s="53" t="s">
        <v>42</v>
      </c>
      <c r="E108" s="53" t="s">
        <v>136</v>
      </c>
      <c r="F108" s="53"/>
      <c r="G108" s="57">
        <v>620</v>
      </c>
      <c r="H108" s="57">
        <v>620</v>
      </c>
      <c r="I108" s="57">
        <v>620</v>
      </c>
    </row>
    <row r="109" spans="1:9" ht="38.25">
      <c r="A109" s="81" t="s">
        <v>163</v>
      </c>
      <c r="B109" s="50"/>
      <c r="C109" s="53" t="s">
        <v>38</v>
      </c>
      <c r="D109" s="53" t="s">
        <v>42</v>
      </c>
      <c r="E109" s="53" t="s">
        <v>137</v>
      </c>
      <c r="F109" s="53"/>
      <c r="G109" s="57">
        <f>G110</f>
        <v>620</v>
      </c>
      <c r="H109" s="57">
        <v>620</v>
      </c>
      <c r="I109" s="57">
        <v>620</v>
      </c>
    </row>
    <row r="110" spans="1:9" ht="25.5">
      <c r="A110" s="78" t="s">
        <v>76</v>
      </c>
      <c r="B110" s="54"/>
      <c r="C110" s="53" t="s">
        <v>38</v>
      </c>
      <c r="D110" s="53" t="s">
        <v>42</v>
      </c>
      <c r="E110" s="53" t="s">
        <v>137</v>
      </c>
      <c r="F110" s="43" t="s">
        <v>77</v>
      </c>
      <c r="G110" s="57">
        <v>620</v>
      </c>
      <c r="H110" s="57">
        <v>620</v>
      </c>
      <c r="I110" s="57">
        <v>620</v>
      </c>
    </row>
    <row r="111" spans="1:9" ht="26.25" customHeight="1">
      <c r="A111" s="80" t="s">
        <v>210</v>
      </c>
      <c r="B111" s="54"/>
      <c r="C111" s="53" t="s">
        <v>38</v>
      </c>
      <c r="D111" s="53" t="s">
        <v>42</v>
      </c>
      <c r="E111" s="53" t="s">
        <v>138</v>
      </c>
      <c r="F111" s="43"/>
      <c r="G111" s="57">
        <f aca="true" t="shared" si="8" ref="G111:I112">G112</f>
        <v>1246.9</v>
      </c>
      <c r="H111" s="57">
        <f t="shared" si="8"/>
        <v>1480</v>
      </c>
      <c r="I111" s="57">
        <f t="shared" si="8"/>
        <v>1480</v>
      </c>
    </row>
    <row r="112" spans="1:9" ht="51">
      <c r="A112" s="81" t="s">
        <v>211</v>
      </c>
      <c r="B112" s="54"/>
      <c r="C112" s="53" t="s">
        <v>38</v>
      </c>
      <c r="D112" s="53" t="s">
        <v>42</v>
      </c>
      <c r="E112" s="53" t="s">
        <v>139</v>
      </c>
      <c r="F112" s="43"/>
      <c r="G112" s="57">
        <f t="shared" si="8"/>
        <v>1246.9</v>
      </c>
      <c r="H112" s="57">
        <f t="shared" si="8"/>
        <v>1480</v>
      </c>
      <c r="I112" s="57">
        <f t="shared" si="8"/>
        <v>1480</v>
      </c>
    </row>
    <row r="113" spans="1:9" ht="63.75">
      <c r="A113" s="81" t="s">
        <v>212</v>
      </c>
      <c r="B113" s="50"/>
      <c r="C113" s="53" t="s">
        <v>38</v>
      </c>
      <c r="D113" s="53" t="s">
        <v>42</v>
      </c>
      <c r="E113" s="53" t="s">
        <v>140</v>
      </c>
      <c r="F113" s="53"/>
      <c r="G113" s="57">
        <f>G114</f>
        <v>1246.9</v>
      </c>
      <c r="H113" s="57">
        <f>H114</f>
        <v>1480</v>
      </c>
      <c r="I113" s="57">
        <f>I114</f>
        <v>1480</v>
      </c>
    </row>
    <row r="114" spans="1:9" ht="27.75" customHeight="1">
      <c r="A114" s="78" t="s">
        <v>76</v>
      </c>
      <c r="B114" s="54"/>
      <c r="C114" s="53" t="s">
        <v>38</v>
      </c>
      <c r="D114" s="53" t="s">
        <v>42</v>
      </c>
      <c r="E114" s="53" t="s">
        <v>140</v>
      </c>
      <c r="F114" s="43" t="s">
        <v>77</v>
      </c>
      <c r="G114" s="57">
        <v>1246.9</v>
      </c>
      <c r="H114" s="57">
        <v>1480</v>
      </c>
      <c r="I114" s="57">
        <v>1480</v>
      </c>
    </row>
    <row r="115" spans="1:9" ht="20.25" customHeight="1" hidden="1">
      <c r="A115" s="80" t="s">
        <v>149</v>
      </c>
      <c r="B115" s="50"/>
      <c r="C115" s="53" t="s">
        <v>38</v>
      </c>
      <c r="D115" s="53" t="s">
        <v>42</v>
      </c>
      <c r="E115" s="53" t="s">
        <v>146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>
      <c r="A116" s="81" t="s">
        <v>148</v>
      </c>
      <c r="B116" s="50"/>
      <c r="C116" s="53" t="s">
        <v>38</v>
      </c>
      <c r="D116" s="53" t="s">
        <v>42</v>
      </c>
      <c r="E116" s="53" t="s">
        <v>147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>
      <c r="A117" s="81" t="s">
        <v>163</v>
      </c>
      <c r="B117" s="50"/>
      <c r="C117" s="53" t="s">
        <v>38</v>
      </c>
      <c r="D117" s="53" t="s">
        <v>42</v>
      </c>
      <c r="E117" s="53" t="s">
        <v>145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>
      <c r="A118" s="78" t="s">
        <v>76</v>
      </c>
      <c r="B118" s="54"/>
      <c r="C118" s="53" t="s">
        <v>38</v>
      </c>
      <c r="D118" s="53" t="s">
        <v>42</v>
      </c>
      <c r="E118" s="53" t="s">
        <v>145</v>
      </c>
      <c r="F118" s="43" t="s">
        <v>77</v>
      </c>
      <c r="G118" s="57"/>
      <c r="H118" s="57"/>
      <c r="I118" s="57"/>
    </row>
    <row r="119" spans="1:9" ht="25.5" hidden="1">
      <c r="A119" s="177" t="s">
        <v>187</v>
      </c>
      <c r="B119" s="54"/>
      <c r="C119" s="53" t="s">
        <v>38</v>
      </c>
      <c r="D119" s="53" t="s">
        <v>42</v>
      </c>
      <c r="E119" s="53" t="s">
        <v>184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>
      <c r="A120" s="177" t="s">
        <v>188</v>
      </c>
      <c r="B120" s="54"/>
      <c r="C120" s="53" t="s">
        <v>38</v>
      </c>
      <c r="D120" s="53" t="s">
        <v>42</v>
      </c>
      <c r="E120" s="53" t="s">
        <v>185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>
      <c r="A121" s="177" t="s">
        <v>189</v>
      </c>
      <c r="B121" s="54"/>
      <c r="C121" s="53" t="s">
        <v>38</v>
      </c>
      <c r="D121" s="53" t="s">
        <v>42</v>
      </c>
      <c r="E121" s="53" t="s">
        <v>186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customHeight="1" hidden="1">
      <c r="A122" s="38" t="s">
        <v>76</v>
      </c>
      <c r="B122" s="54"/>
      <c r="C122" s="53" t="s">
        <v>38</v>
      </c>
      <c r="D122" s="53" t="s">
        <v>42</v>
      </c>
      <c r="E122" s="53" t="s">
        <v>186</v>
      </c>
      <c r="F122" s="42" t="s">
        <v>77</v>
      </c>
      <c r="G122" s="57"/>
      <c r="H122" s="57"/>
      <c r="I122" s="57"/>
    </row>
    <row r="123" spans="1:9" ht="26.25" customHeight="1" hidden="1">
      <c r="A123" s="38" t="s">
        <v>197</v>
      </c>
      <c r="B123" s="54"/>
      <c r="C123" s="53" t="s">
        <v>38</v>
      </c>
      <c r="D123" s="53" t="s">
        <v>42</v>
      </c>
      <c r="E123" s="53" t="s">
        <v>196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>
      <c r="A124" s="38" t="s">
        <v>76</v>
      </c>
      <c r="B124" s="54"/>
      <c r="C124" s="53" t="s">
        <v>38</v>
      </c>
      <c r="D124" s="53" t="s">
        <v>42</v>
      </c>
      <c r="E124" s="53" t="s">
        <v>196</v>
      </c>
      <c r="F124" s="42" t="s">
        <v>77</v>
      </c>
      <c r="G124" s="57"/>
      <c r="H124" s="57"/>
      <c r="I124" s="57"/>
    </row>
    <row r="125" spans="1:9" ht="42.75" customHeight="1">
      <c r="A125" s="78" t="s">
        <v>240</v>
      </c>
      <c r="B125" s="54"/>
      <c r="C125" s="53" t="s">
        <v>38</v>
      </c>
      <c r="D125" s="53" t="s">
        <v>42</v>
      </c>
      <c r="E125" s="53" t="s">
        <v>272</v>
      </c>
      <c r="F125" s="42"/>
      <c r="G125" s="57">
        <f aca="true" t="shared" si="9" ref="G125:I128">G126</f>
        <v>1190.2</v>
      </c>
      <c r="H125" s="57">
        <f t="shared" si="9"/>
        <v>0</v>
      </c>
      <c r="I125" s="57">
        <f t="shared" si="9"/>
        <v>0</v>
      </c>
    </row>
    <row r="126" spans="1:9" ht="38.25">
      <c r="A126" s="78" t="s">
        <v>240</v>
      </c>
      <c r="B126" s="50"/>
      <c r="C126" s="53" t="s">
        <v>38</v>
      </c>
      <c r="D126" s="53" t="s">
        <v>42</v>
      </c>
      <c r="E126" s="53" t="s">
        <v>239</v>
      </c>
      <c r="F126" s="53"/>
      <c r="G126" s="57">
        <f t="shared" si="9"/>
        <v>1190.2</v>
      </c>
      <c r="H126" s="57">
        <f t="shared" si="9"/>
        <v>0</v>
      </c>
      <c r="I126" s="57">
        <f t="shared" si="9"/>
        <v>0</v>
      </c>
    </row>
    <row r="127" spans="1:9" ht="15.75" customHeight="1">
      <c r="A127" s="81" t="s">
        <v>273</v>
      </c>
      <c r="B127" s="50"/>
      <c r="C127" s="53" t="s">
        <v>38</v>
      </c>
      <c r="D127" s="53" t="s">
        <v>42</v>
      </c>
      <c r="E127" s="53" t="s">
        <v>270</v>
      </c>
      <c r="F127" s="53"/>
      <c r="G127" s="57">
        <f t="shared" si="9"/>
        <v>1190.2</v>
      </c>
      <c r="H127" s="57">
        <f t="shared" si="9"/>
        <v>0</v>
      </c>
      <c r="I127" s="57">
        <f t="shared" si="9"/>
        <v>0</v>
      </c>
    </row>
    <row r="128" spans="1:9" ht="76.5">
      <c r="A128" s="78" t="s">
        <v>259</v>
      </c>
      <c r="B128" s="38"/>
      <c r="C128" s="53" t="s">
        <v>38</v>
      </c>
      <c r="D128" s="53" t="s">
        <v>42</v>
      </c>
      <c r="E128" s="53" t="s">
        <v>269</v>
      </c>
      <c r="F128" s="53"/>
      <c r="G128" s="57">
        <f t="shared" si="9"/>
        <v>1190.2</v>
      </c>
      <c r="H128" s="57">
        <f t="shared" si="9"/>
        <v>0</v>
      </c>
      <c r="I128" s="57">
        <f t="shared" si="9"/>
        <v>0</v>
      </c>
    </row>
    <row r="129" spans="1:9" ht="25.5">
      <c r="A129" s="78" t="s">
        <v>76</v>
      </c>
      <c r="B129" s="54"/>
      <c r="C129" s="53" t="s">
        <v>38</v>
      </c>
      <c r="D129" s="53" t="s">
        <v>42</v>
      </c>
      <c r="E129" s="53" t="s">
        <v>269</v>
      </c>
      <c r="F129" s="43" t="s">
        <v>77</v>
      </c>
      <c r="G129" s="57">
        <v>1190.2</v>
      </c>
      <c r="H129" s="57">
        <v>0</v>
      </c>
      <c r="I129" s="57">
        <v>0</v>
      </c>
    </row>
    <row r="130" spans="1:9" ht="43.5" customHeight="1">
      <c r="A130" s="80" t="s">
        <v>224</v>
      </c>
      <c r="B130" s="50"/>
      <c r="C130" s="53" t="s">
        <v>38</v>
      </c>
      <c r="D130" s="53" t="s">
        <v>42</v>
      </c>
      <c r="E130" s="54" t="s">
        <v>242</v>
      </c>
      <c r="F130" s="43"/>
      <c r="G130" s="57">
        <f>G131</f>
        <v>929.3</v>
      </c>
      <c r="H130" s="57"/>
      <c r="I130" s="57"/>
    </row>
    <row r="131" spans="1:9" ht="41.25" customHeight="1">
      <c r="A131" s="80" t="s">
        <v>224</v>
      </c>
      <c r="B131" s="54"/>
      <c r="C131" s="53" t="s">
        <v>38</v>
      </c>
      <c r="D131" s="53" t="s">
        <v>42</v>
      </c>
      <c r="E131" s="54" t="s">
        <v>225</v>
      </c>
      <c r="F131" s="43"/>
      <c r="G131" s="57">
        <f>G132</f>
        <v>929.3</v>
      </c>
      <c r="H131" s="57"/>
      <c r="I131" s="57"/>
    </row>
    <row r="132" spans="1:9" ht="12.75">
      <c r="A132" s="78" t="s">
        <v>271</v>
      </c>
      <c r="B132" s="54"/>
      <c r="C132" s="53" t="s">
        <v>38</v>
      </c>
      <c r="D132" s="53" t="s">
        <v>42</v>
      </c>
      <c r="E132" s="54" t="s">
        <v>274</v>
      </c>
      <c r="F132" s="43"/>
      <c r="G132" s="57">
        <f>G133</f>
        <v>929.3</v>
      </c>
      <c r="H132" s="57"/>
      <c r="I132" s="57"/>
    </row>
    <row r="133" spans="1:9" ht="76.5">
      <c r="A133" s="78" t="s">
        <v>259</v>
      </c>
      <c r="B133" s="54"/>
      <c r="C133" s="53" t="s">
        <v>38</v>
      </c>
      <c r="D133" s="53" t="s">
        <v>42</v>
      </c>
      <c r="E133" s="53" t="s">
        <v>275</v>
      </c>
      <c r="F133" s="43"/>
      <c r="G133" s="57">
        <f>G134</f>
        <v>929.3</v>
      </c>
      <c r="H133" s="57"/>
      <c r="I133" s="57"/>
    </row>
    <row r="134" spans="1:9" ht="25.5">
      <c r="A134" s="78" t="s">
        <v>76</v>
      </c>
      <c r="B134" s="54"/>
      <c r="C134" s="53" t="s">
        <v>38</v>
      </c>
      <c r="D134" s="53" t="s">
        <v>42</v>
      </c>
      <c r="E134" s="53" t="s">
        <v>275</v>
      </c>
      <c r="F134" s="43" t="s">
        <v>77</v>
      </c>
      <c r="G134" s="57">
        <v>929.3</v>
      </c>
      <c r="H134" s="57"/>
      <c r="I134" s="57"/>
    </row>
    <row r="135" spans="1:9" ht="12.75">
      <c r="A135" s="44" t="s">
        <v>33</v>
      </c>
      <c r="B135" s="44"/>
      <c r="C135" s="39" t="s">
        <v>38</v>
      </c>
      <c r="D135" s="39" t="s">
        <v>43</v>
      </c>
      <c r="E135" s="39"/>
      <c r="F135" s="39"/>
      <c r="G135" s="41">
        <f aca="true" t="shared" si="10" ref="G135:I136">G136</f>
        <v>67.6</v>
      </c>
      <c r="H135" s="41">
        <f t="shared" si="10"/>
        <v>0</v>
      </c>
      <c r="I135" s="41">
        <f t="shared" si="10"/>
        <v>0</v>
      </c>
    </row>
    <row r="136" spans="1:9" ht="12.75">
      <c r="A136" s="178" t="s">
        <v>60</v>
      </c>
      <c r="B136" s="44"/>
      <c r="C136" s="39" t="s">
        <v>38</v>
      </c>
      <c r="D136" s="39" t="s">
        <v>43</v>
      </c>
      <c r="E136" s="68" t="s">
        <v>86</v>
      </c>
      <c r="F136" s="39"/>
      <c r="G136" s="41">
        <f t="shared" si="10"/>
        <v>67.6</v>
      </c>
      <c r="H136" s="41">
        <f t="shared" si="10"/>
        <v>0</v>
      </c>
      <c r="I136" s="41">
        <f t="shared" si="10"/>
        <v>0</v>
      </c>
    </row>
    <row r="137" spans="1:9" ht="12.75">
      <c r="A137" s="178" t="s">
        <v>60</v>
      </c>
      <c r="B137" s="44"/>
      <c r="C137" s="39" t="s">
        <v>38</v>
      </c>
      <c r="D137" s="39" t="s">
        <v>43</v>
      </c>
      <c r="E137" s="54" t="s">
        <v>87</v>
      </c>
      <c r="F137" s="39"/>
      <c r="G137" s="41">
        <f>G138</f>
        <v>67.6</v>
      </c>
      <c r="H137" s="41">
        <f>H138</f>
        <v>0</v>
      </c>
      <c r="I137" s="41">
        <f>I138</f>
        <v>0</v>
      </c>
    </row>
    <row r="138" spans="1:9" ht="69.75" customHeight="1">
      <c r="A138" s="61" t="s">
        <v>277</v>
      </c>
      <c r="B138" s="44"/>
      <c r="C138" s="39" t="s">
        <v>38</v>
      </c>
      <c r="D138" s="39" t="s">
        <v>43</v>
      </c>
      <c r="E138" s="54" t="s">
        <v>276</v>
      </c>
      <c r="F138" s="43"/>
      <c r="G138" s="41">
        <f>SUM(G139)</f>
        <v>67.6</v>
      </c>
      <c r="H138" s="41">
        <f>SUM(H139)</f>
        <v>0</v>
      </c>
      <c r="I138" s="41">
        <f>SUM(I139)</f>
        <v>0</v>
      </c>
    </row>
    <row r="139" spans="1:9" ht="12.75">
      <c r="A139" s="78" t="s">
        <v>55</v>
      </c>
      <c r="B139" s="61"/>
      <c r="C139" s="39" t="s">
        <v>38</v>
      </c>
      <c r="D139" s="39" t="s">
        <v>43</v>
      </c>
      <c r="E139" s="54" t="s">
        <v>276</v>
      </c>
      <c r="F139" s="42" t="s">
        <v>56</v>
      </c>
      <c r="G139" s="41">
        <v>67.6</v>
      </c>
      <c r="H139" s="41"/>
      <c r="I139" s="41"/>
    </row>
    <row r="140" spans="1:9" ht="12" customHeight="1">
      <c r="A140" s="77" t="s">
        <v>7</v>
      </c>
      <c r="B140" s="32">
        <v>911</v>
      </c>
      <c r="C140" s="62" t="s">
        <v>44</v>
      </c>
      <c r="D140" s="62" t="s">
        <v>36</v>
      </c>
      <c r="E140" s="62"/>
      <c r="F140" s="62"/>
      <c r="G140" s="63">
        <f>SUM(G141,G160,G169,G190)</f>
        <v>11278.625039999999</v>
      </c>
      <c r="H140" s="63">
        <f>SUM(H141,H160,H169,H190)</f>
        <v>9757.72504</v>
      </c>
      <c r="I140" s="63">
        <f>SUM(I141,I160,I169,I190)+0.01</f>
        <v>9326.73504</v>
      </c>
    </row>
    <row r="141" spans="1:9" ht="12.75">
      <c r="A141" s="76" t="s">
        <v>21</v>
      </c>
      <c r="B141" s="64"/>
      <c r="C141" s="69" t="s">
        <v>44</v>
      </c>
      <c r="D141" s="69" t="s">
        <v>35</v>
      </c>
      <c r="E141" s="39"/>
      <c r="F141" s="39"/>
      <c r="G141" s="41">
        <f>G143+G149+G156</f>
        <v>965.42504</v>
      </c>
      <c r="H141" s="41">
        <f>H143+H149</f>
        <v>565.42504</v>
      </c>
      <c r="I141" s="41">
        <f>I143+I149</f>
        <v>565.42504</v>
      </c>
    </row>
    <row r="142" spans="1:9" ht="53.25" customHeight="1">
      <c r="A142" s="78" t="s">
        <v>244</v>
      </c>
      <c r="B142" s="64"/>
      <c r="C142" s="43" t="s">
        <v>44</v>
      </c>
      <c r="D142" s="43" t="s">
        <v>35</v>
      </c>
      <c r="E142" s="42" t="s">
        <v>167</v>
      </c>
      <c r="F142" s="39"/>
      <c r="G142" s="41">
        <f aca="true" t="shared" si="11" ref="G142:I143">G143</f>
        <v>529.92504</v>
      </c>
      <c r="H142" s="41">
        <f t="shared" si="11"/>
        <v>229.92503999999997</v>
      </c>
      <c r="I142" s="41">
        <f t="shared" si="11"/>
        <v>229.92503999999997</v>
      </c>
    </row>
    <row r="143" spans="1:9" ht="53.25" customHeight="1">
      <c r="A143" s="78" t="s">
        <v>244</v>
      </c>
      <c r="B143" s="64"/>
      <c r="C143" s="43" t="s">
        <v>44</v>
      </c>
      <c r="D143" s="43" t="s">
        <v>35</v>
      </c>
      <c r="E143" s="42" t="s">
        <v>168</v>
      </c>
      <c r="F143" s="39"/>
      <c r="G143" s="41">
        <f t="shared" si="11"/>
        <v>529.92504</v>
      </c>
      <c r="H143" s="41">
        <f t="shared" si="11"/>
        <v>229.92503999999997</v>
      </c>
      <c r="I143" s="41">
        <f t="shared" si="11"/>
        <v>229.92503999999997</v>
      </c>
    </row>
    <row r="144" spans="1:9" ht="25.5">
      <c r="A144" s="78" t="s">
        <v>223</v>
      </c>
      <c r="B144" s="64"/>
      <c r="C144" s="43" t="s">
        <v>44</v>
      </c>
      <c r="D144" s="43" t="s">
        <v>35</v>
      </c>
      <c r="E144" s="42" t="s">
        <v>169</v>
      </c>
      <c r="F144" s="39"/>
      <c r="G144" s="41">
        <f>G148+G146</f>
        <v>529.92504</v>
      </c>
      <c r="H144" s="41">
        <f>H148+H146</f>
        <v>229.92503999999997</v>
      </c>
      <c r="I144" s="41">
        <f>I148+I146</f>
        <v>229.92503999999997</v>
      </c>
    </row>
    <row r="145" spans="1:9" ht="12.75">
      <c r="A145" s="78" t="s">
        <v>217</v>
      </c>
      <c r="B145" s="64"/>
      <c r="C145" s="43" t="s">
        <v>44</v>
      </c>
      <c r="D145" s="43" t="s">
        <v>35</v>
      </c>
      <c r="E145" s="42" t="s">
        <v>218</v>
      </c>
      <c r="F145" s="39"/>
      <c r="G145" s="41">
        <f>G146</f>
        <v>300</v>
      </c>
      <c r="H145" s="41"/>
      <c r="I145" s="41"/>
    </row>
    <row r="146" spans="1:12" ht="25.5">
      <c r="A146" s="78" t="s">
        <v>76</v>
      </c>
      <c r="B146" s="64"/>
      <c r="C146" s="43" t="s">
        <v>44</v>
      </c>
      <c r="D146" s="43" t="s">
        <v>35</v>
      </c>
      <c r="E146" s="42" t="s">
        <v>218</v>
      </c>
      <c r="F146" s="43" t="s">
        <v>77</v>
      </c>
      <c r="G146" s="41">
        <v>300</v>
      </c>
      <c r="H146" s="41"/>
      <c r="I146" s="41"/>
      <c r="L146" s="103"/>
    </row>
    <row r="147" spans="1:9" ht="12.75">
      <c r="A147" s="78" t="s">
        <v>105</v>
      </c>
      <c r="B147" s="64"/>
      <c r="C147" s="43" t="s">
        <v>44</v>
      </c>
      <c r="D147" s="43" t="s">
        <v>35</v>
      </c>
      <c r="E147" s="42" t="s">
        <v>170</v>
      </c>
      <c r="F147" s="39"/>
      <c r="G147" s="41">
        <f>G148</f>
        <v>229.92503999999997</v>
      </c>
      <c r="H147" s="41">
        <f>H148</f>
        <v>229.92503999999997</v>
      </c>
      <c r="I147" s="41">
        <f>I148</f>
        <v>229.92503999999997</v>
      </c>
    </row>
    <row r="148" spans="1:9" ht="25.5">
      <c r="A148" s="78" t="s">
        <v>76</v>
      </c>
      <c r="B148" s="64"/>
      <c r="C148" s="43" t="s">
        <v>44</v>
      </c>
      <c r="D148" s="43" t="s">
        <v>35</v>
      </c>
      <c r="E148" s="42" t="s">
        <v>170</v>
      </c>
      <c r="F148" s="43" t="s">
        <v>77</v>
      </c>
      <c r="G148" s="41">
        <f>'[1]прил9'!E101/1000</f>
        <v>229.92503999999997</v>
      </c>
      <c r="H148" s="41">
        <f>'[1]прил9'!F101/1000</f>
        <v>229.92503999999997</v>
      </c>
      <c r="I148" s="41">
        <f>'[1]прил9'!G101/1000</f>
        <v>229.92503999999997</v>
      </c>
    </row>
    <row r="149" spans="1:9" ht="12.75">
      <c r="A149" s="80" t="s">
        <v>60</v>
      </c>
      <c r="B149" s="64"/>
      <c r="C149" s="39" t="s">
        <v>44</v>
      </c>
      <c r="D149" s="39" t="s">
        <v>35</v>
      </c>
      <c r="E149" s="50" t="s">
        <v>86</v>
      </c>
      <c r="F149" s="39"/>
      <c r="G149" s="41">
        <f>SUM(G150)</f>
        <v>335.5</v>
      </c>
      <c r="H149" s="41">
        <f>SUM(H150)</f>
        <v>335.5</v>
      </c>
      <c r="I149" s="41">
        <f>SUM(I150)</f>
        <v>335.5</v>
      </c>
    </row>
    <row r="150" spans="1:9" ht="12.75">
      <c r="A150" s="80" t="s">
        <v>154</v>
      </c>
      <c r="B150" s="64"/>
      <c r="C150" s="39" t="s">
        <v>44</v>
      </c>
      <c r="D150" s="39" t="s">
        <v>35</v>
      </c>
      <c r="E150" s="70" t="s">
        <v>87</v>
      </c>
      <c r="F150" s="39"/>
      <c r="G150" s="41">
        <f>G151</f>
        <v>335.5</v>
      </c>
      <c r="H150" s="41">
        <f>H151</f>
        <v>335.5</v>
      </c>
      <c r="I150" s="41">
        <f>I151</f>
        <v>335.5</v>
      </c>
    </row>
    <row r="151" spans="1:9" ht="12.75">
      <c r="A151" s="80" t="s">
        <v>154</v>
      </c>
      <c r="B151" s="64"/>
      <c r="C151" s="39" t="s">
        <v>44</v>
      </c>
      <c r="D151" s="39" t="s">
        <v>35</v>
      </c>
      <c r="E151" s="70" t="s">
        <v>103</v>
      </c>
      <c r="F151" s="39"/>
      <c r="G151" s="41">
        <f>G153+G155</f>
        <v>335.5</v>
      </c>
      <c r="H151" s="41">
        <f>H153+H155</f>
        <v>335.5</v>
      </c>
      <c r="I151" s="41">
        <f>I153+I155</f>
        <v>335.5</v>
      </c>
    </row>
    <row r="152" spans="1:9" ht="12.75" hidden="1">
      <c r="A152" s="80"/>
      <c r="B152" s="64"/>
      <c r="C152" s="39"/>
      <c r="D152" s="39"/>
      <c r="E152" s="68"/>
      <c r="F152" s="39"/>
      <c r="G152" s="41"/>
      <c r="H152" s="41"/>
      <c r="I152" s="41"/>
    </row>
    <row r="153" spans="1:9" ht="12.75" hidden="1">
      <c r="A153" s="78"/>
      <c r="B153" s="64"/>
      <c r="C153" s="39"/>
      <c r="D153" s="39"/>
      <c r="E153" s="68"/>
      <c r="F153" s="43"/>
      <c r="G153" s="41"/>
      <c r="H153" s="41"/>
      <c r="I153" s="41"/>
    </row>
    <row r="154" spans="1:9" ht="12.75">
      <c r="A154" s="80" t="s">
        <v>213</v>
      </c>
      <c r="B154" s="64"/>
      <c r="C154" s="39" t="s">
        <v>44</v>
      </c>
      <c r="D154" s="39" t="s">
        <v>35</v>
      </c>
      <c r="E154" s="50" t="s">
        <v>104</v>
      </c>
      <c r="F154" s="43"/>
      <c r="G154" s="41">
        <f>G155</f>
        <v>335.5</v>
      </c>
      <c r="H154" s="41">
        <f>H155</f>
        <v>335.5</v>
      </c>
      <c r="I154" s="41">
        <f>I155</f>
        <v>335.5</v>
      </c>
    </row>
    <row r="155" spans="1:9" ht="25.5">
      <c r="A155" s="78" t="s">
        <v>76</v>
      </c>
      <c r="B155" s="40"/>
      <c r="C155" s="39" t="s">
        <v>44</v>
      </c>
      <c r="D155" s="39" t="s">
        <v>35</v>
      </c>
      <c r="E155" s="54" t="s">
        <v>104</v>
      </c>
      <c r="F155" s="43" t="s">
        <v>77</v>
      </c>
      <c r="G155" s="41">
        <v>335.5</v>
      </c>
      <c r="H155" s="41">
        <v>335.5</v>
      </c>
      <c r="I155" s="41">
        <v>335.5</v>
      </c>
    </row>
    <row r="156" spans="1:9" ht="38.25">
      <c r="A156" s="78" t="s">
        <v>278</v>
      </c>
      <c r="B156" s="38"/>
      <c r="C156" s="42" t="s">
        <v>44</v>
      </c>
      <c r="D156" s="42" t="s">
        <v>35</v>
      </c>
      <c r="E156" s="54" t="s">
        <v>279</v>
      </c>
      <c r="G156" s="41">
        <f>G157</f>
        <v>100</v>
      </c>
      <c r="H156" s="87"/>
      <c r="I156" s="87"/>
    </row>
    <row r="157" spans="1:9" ht="38.25">
      <c r="A157" s="78" t="s">
        <v>280</v>
      </c>
      <c r="B157" s="38"/>
      <c r="C157" s="42" t="s">
        <v>44</v>
      </c>
      <c r="D157" s="42" t="s">
        <v>35</v>
      </c>
      <c r="E157" s="54" t="s">
        <v>281</v>
      </c>
      <c r="F157" s="39"/>
      <c r="G157" s="41">
        <f>G158</f>
        <v>100</v>
      </c>
      <c r="H157" s="41"/>
      <c r="I157" s="41"/>
    </row>
    <row r="158" spans="1:9" ht="25.5">
      <c r="A158" s="78" t="s">
        <v>282</v>
      </c>
      <c r="B158" s="38"/>
      <c r="C158" s="42" t="s">
        <v>44</v>
      </c>
      <c r="D158" s="42" t="s">
        <v>35</v>
      </c>
      <c r="E158" s="54" t="s">
        <v>283</v>
      </c>
      <c r="F158" s="39"/>
      <c r="G158" s="41">
        <f>G159</f>
        <v>100</v>
      </c>
      <c r="H158" s="41"/>
      <c r="I158" s="41"/>
    </row>
    <row r="159" spans="1:9" ht="12.75">
      <c r="A159" s="78" t="s">
        <v>284</v>
      </c>
      <c r="B159" s="38"/>
      <c r="C159" s="42" t="s">
        <v>44</v>
      </c>
      <c r="D159" s="42" t="s">
        <v>35</v>
      </c>
      <c r="E159" s="54" t="s">
        <v>283</v>
      </c>
      <c r="F159" s="42" t="s">
        <v>285</v>
      </c>
      <c r="G159" s="41">
        <v>100</v>
      </c>
      <c r="H159" s="41"/>
      <c r="I159" s="41"/>
    </row>
    <row r="160" spans="1:9" ht="12.75" hidden="1">
      <c r="A160" s="76" t="s">
        <v>8</v>
      </c>
      <c r="B160" s="64"/>
      <c r="C160" s="69" t="s">
        <v>44</v>
      </c>
      <c r="D160" s="69" t="s">
        <v>41</v>
      </c>
      <c r="E160" s="39"/>
      <c r="F160" s="39"/>
      <c r="G160" s="41">
        <f>SUM(G162)</f>
        <v>0</v>
      </c>
      <c r="H160" s="41">
        <f>SUM(H162)</f>
        <v>0</v>
      </c>
      <c r="I160" s="41">
        <f>SUM(I162)</f>
        <v>0</v>
      </c>
    </row>
    <row r="161" spans="1:9" ht="54" customHeight="1" hidden="1">
      <c r="A161" s="78" t="s">
        <v>244</v>
      </c>
      <c r="B161" s="64"/>
      <c r="C161" s="39" t="s">
        <v>44</v>
      </c>
      <c r="D161" s="39" t="s">
        <v>41</v>
      </c>
      <c r="E161" s="54" t="s">
        <v>167</v>
      </c>
      <c r="F161" s="39"/>
      <c r="G161" s="41">
        <f>G162</f>
        <v>0</v>
      </c>
      <c r="H161" s="41">
        <f>H162</f>
        <v>0</v>
      </c>
      <c r="I161" s="41">
        <f>I162</f>
        <v>0</v>
      </c>
    </row>
    <row r="162" spans="1:9" ht="53.25" customHeight="1" hidden="1">
      <c r="A162" s="78" t="s">
        <v>244</v>
      </c>
      <c r="B162" s="64"/>
      <c r="C162" s="39" t="s">
        <v>44</v>
      </c>
      <c r="D162" s="39" t="s">
        <v>41</v>
      </c>
      <c r="E162" s="54" t="s">
        <v>168</v>
      </c>
      <c r="F162" s="39"/>
      <c r="G162" s="41">
        <f>G163+G166</f>
        <v>0</v>
      </c>
      <c r="H162" s="41">
        <f>H163+H166</f>
        <v>0</v>
      </c>
      <c r="I162" s="41">
        <f>I163+I166</f>
        <v>0</v>
      </c>
    </row>
    <row r="163" spans="1:9" ht="26.25" customHeight="1" hidden="1">
      <c r="A163" s="78" t="s">
        <v>214</v>
      </c>
      <c r="B163" s="44"/>
      <c r="C163" s="39" t="s">
        <v>44</v>
      </c>
      <c r="D163" s="39" t="s">
        <v>41</v>
      </c>
      <c r="E163" s="54" t="s">
        <v>171</v>
      </c>
      <c r="F163" s="39"/>
      <c r="G163" s="41">
        <f>G165</f>
        <v>0</v>
      </c>
      <c r="H163" s="41">
        <f>H165</f>
        <v>0</v>
      </c>
      <c r="I163" s="41">
        <f>I165</f>
        <v>0</v>
      </c>
    </row>
    <row r="164" spans="1:9" ht="12.75" hidden="1">
      <c r="A164" s="78" t="s">
        <v>165</v>
      </c>
      <c r="B164" s="44"/>
      <c r="C164" s="39" t="s">
        <v>44</v>
      </c>
      <c r="D164" s="39" t="s">
        <v>41</v>
      </c>
      <c r="E164" s="54" t="s">
        <v>172</v>
      </c>
      <c r="F164" s="43"/>
      <c r="G164" s="41">
        <f>G165</f>
        <v>0</v>
      </c>
      <c r="H164" s="41">
        <f>H165</f>
        <v>0</v>
      </c>
      <c r="I164" s="41">
        <f>I165</f>
        <v>0</v>
      </c>
    </row>
    <row r="165" spans="1:9" ht="25.5" hidden="1">
      <c r="A165" s="78" t="s">
        <v>76</v>
      </c>
      <c r="B165" s="64"/>
      <c r="C165" s="39" t="s">
        <v>44</v>
      </c>
      <c r="D165" s="39" t="s">
        <v>41</v>
      </c>
      <c r="E165" s="54" t="s">
        <v>172</v>
      </c>
      <c r="F165" s="39" t="s">
        <v>77</v>
      </c>
      <c r="G165" s="41">
        <v>0</v>
      </c>
      <c r="H165" s="41">
        <v>0</v>
      </c>
      <c r="I165" s="41">
        <v>0</v>
      </c>
    </row>
    <row r="166" spans="1:9" ht="12.75" hidden="1">
      <c r="A166" s="78" t="s">
        <v>144</v>
      </c>
      <c r="B166" s="64"/>
      <c r="C166" s="39" t="s">
        <v>44</v>
      </c>
      <c r="D166" s="39" t="s">
        <v>41</v>
      </c>
      <c r="E166" s="54" t="s">
        <v>173</v>
      </c>
      <c r="F166" s="39"/>
      <c r="G166" s="41">
        <f aca="true" t="shared" si="12" ref="G166:I167">G167</f>
        <v>0</v>
      </c>
      <c r="H166" s="41">
        <f t="shared" si="12"/>
        <v>0</v>
      </c>
      <c r="I166" s="41">
        <f t="shared" si="12"/>
        <v>0</v>
      </c>
    </row>
    <row r="167" spans="1:9" ht="12.75" hidden="1">
      <c r="A167" s="78" t="s">
        <v>166</v>
      </c>
      <c r="B167" s="64"/>
      <c r="C167" s="39" t="s">
        <v>44</v>
      </c>
      <c r="D167" s="39" t="s">
        <v>41</v>
      </c>
      <c r="E167" s="54" t="s">
        <v>174</v>
      </c>
      <c r="F167" s="39"/>
      <c r="G167" s="41">
        <f t="shared" si="12"/>
        <v>0</v>
      </c>
      <c r="H167" s="41">
        <f t="shared" si="12"/>
        <v>0</v>
      </c>
      <c r="I167" s="41">
        <f t="shared" si="12"/>
        <v>0</v>
      </c>
    </row>
    <row r="168" spans="1:9" ht="25.5" hidden="1">
      <c r="A168" s="78" t="s">
        <v>76</v>
      </c>
      <c r="B168" s="64"/>
      <c r="C168" s="39" t="s">
        <v>44</v>
      </c>
      <c r="D168" s="39" t="s">
        <v>41</v>
      </c>
      <c r="E168" s="54" t="s">
        <v>174</v>
      </c>
      <c r="F168" s="39" t="s">
        <v>77</v>
      </c>
      <c r="G168" s="41">
        <v>0</v>
      </c>
      <c r="H168" s="41"/>
      <c r="I168" s="41"/>
    </row>
    <row r="169" spans="1:9" ht="12.75">
      <c r="A169" s="76" t="s">
        <v>22</v>
      </c>
      <c r="B169" s="64"/>
      <c r="C169" s="69" t="s">
        <v>44</v>
      </c>
      <c r="D169" s="69" t="s">
        <v>37</v>
      </c>
      <c r="E169" s="43"/>
      <c r="F169" s="43"/>
      <c r="G169" s="67">
        <f>G170</f>
        <v>10248.199999999999</v>
      </c>
      <c r="H169" s="67">
        <f>H170</f>
        <v>9127.3</v>
      </c>
      <c r="I169" s="67">
        <f>I170</f>
        <v>8696.3</v>
      </c>
    </row>
    <row r="170" spans="1:9" ht="51.75" customHeight="1">
      <c r="A170" s="78" t="s">
        <v>295</v>
      </c>
      <c r="B170" s="64"/>
      <c r="C170" s="39" t="s">
        <v>44</v>
      </c>
      <c r="D170" s="43" t="s">
        <v>37</v>
      </c>
      <c r="E170" s="54" t="s">
        <v>167</v>
      </c>
      <c r="F170" s="39"/>
      <c r="G170" s="41">
        <f>G171+G183+G186</f>
        <v>10248.199999999999</v>
      </c>
      <c r="H170" s="41">
        <f>H172+H175+H180</f>
        <v>9127.3</v>
      </c>
      <c r="I170" s="41">
        <f>I172+I175+I180</f>
        <v>8696.3</v>
      </c>
    </row>
    <row r="171" spans="1:9" ht="51" customHeight="1">
      <c r="A171" s="78" t="s">
        <v>296</v>
      </c>
      <c r="B171" s="64"/>
      <c r="C171" s="39" t="s">
        <v>44</v>
      </c>
      <c r="D171" s="43" t="s">
        <v>37</v>
      </c>
      <c r="E171" s="54" t="s">
        <v>168</v>
      </c>
      <c r="F171" s="39"/>
      <c r="G171" s="41">
        <f>SUM(G173,G181,G176,)</f>
        <v>8443.8</v>
      </c>
      <c r="H171" s="41">
        <f>SUM(H173,H181,H176,)</f>
        <v>9127.3</v>
      </c>
      <c r="I171" s="41">
        <f>SUM(I173,I181,I176,)</f>
        <v>8696.3</v>
      </c>
    </row>
    <row r="172" spans="1:9" ht="25.5">
      <c r="A172" s="78" t="s">
        <v>141</v>
      </c>
      <c r="B172" s="64"/>
      <c r="C172" s="43" t="s">
        <v>44</v>
      </c>
      <c r="D172" s="43" t="s">
        <v>37</v>
      </c>
      <c r="E172" s="54" t="s">
        <v>175</v>
      </c>
      <c r="F172" s="39"/>
      <c r="G172" s="41">
        <f aca="true" t="shared" si="13" ref="G172:I173">G173</f>
        <v>3650.2</v>
      </c>
      <c r="H172" s="41">
        <f t="shared" si="13"/>
        <v>3650.2</v>
      </c>
      <c r="I172" s="41">
        <f t="shared" si="13"/>
        <v>3650.2</v>
      </c>
    </row>
    <row r="173" spans="1:9" ht="12.75">
      <c r="A173" s="78" t="s">
        <v>68</v>
      </c>
      <c r="B173" s="64"/>
      <c r="C173" s="43" t="s">
        <v>44</v>
      </c>
      <c r="D173" s="43" t="s">
        <v>37</v>
      </c>
      <c r="E173" s="50" t="s">
        <v>176</v>
      </c>
      <c r="F173" s="39"/>
      <c r="G173" s="41">
        <f t="shared" si="13"/>
        <v>3650.2</v>
      </c>
      <c r="H173" s="41">
        <f t="shared" si="13"/>
        <v>3650.2</v>
      </c>
      <c r="I173" s="41">
        <f t="shared" si="13"/>
        <v>3650.2</v>
      </c>
    </row>
    <row r="174" spans="1:9" ht="25.5">
      <c r="A174" s="78" t="s">
        <v>76</v>
      </c>
      <c r="B174" s="40"/>
      <c r="C174" s="43" t="s">
        <v>44</v>
      </c>
      <c r="D174" s="43" t="s">
        <v>37</v>
      </c>
      <c r="E174" s="54" t="s">
        <v>176</v>
      </c>
      <c r="F174" s="39" t="s">
        <v>77</v>
      </c>
      <c r="G174" s="41">
        <f>3350.2+300</f>
        <v>3650.2</v>
      </c>
      <c r="H174" s="41">
        <f>3350.2+300</f>
        <v>3650.2</v>
      </c>
      <c r="I174" s="41">
        <f>3350.2+300</f>
        <v>3650.2</v>
      </c>
    </row>
    <row r="175" spans="1:9" ht="25.5">
      <c r="A175" s="78" t="s">
        <v>143</v>
      </c>
      <c r="B175" s="64"/>
      <c r="C175" s="43" t="s">
        <v>44</v>
      </c>
      <c r="D175" s="43" t="s">
        <v>37</v>
      </c>
      <c r="E175" s="54" t="s">
        <v>177</v>
      </c>
      <c r="F175" s="39"/>
      <c r="G175" s="41">
        <f>G177+G178</f>
        <v>4623.6</v>
      </c>
      <c r="H175" s="41">
        <f>H177+H178</f>
        <v>5307.1</v>
      </c>
      <c r="I175" s="41">
        <f>I177+I178</f>
        <v>4876.1</v>
      </c>
    </row>
    <row r="176" spans="1:9" ht="12.75">
      <c r="A176" s="78" t="s">
        <v>70</v>
      </c>
      <c r="B176" s="44"/>
      <c r="C176" s="43" t="s">
        <v>44</v>
      </c>
      <c r="D176" s="43" t="s">
        <v>37</v>
      </c>
      <c r="E176" s="54" t="s">
        <v>178</v>
      </c>
      <c r="F176" s="39"/>
      <c r="G176" s="41">
        <f>SUM(G177)</f>
        <v>4623.6</v>
      </c>
      <c r="H176" s="41">
        <f>SUM(H177)</f>
        <v>5307.1</v>
      </c>
      <c r="I176" s="41">
        <f>SUM(I177)</f>
        <v>4876.1</v>
      </c>
    </row>
    <row r="177" spans="1:9" ht="25.5">
      <c r="A177" s="78" t="s">
        <v>76</v>
      </c>
      <c r="B177" s="40"/>
      <c r="C177" s="43" t="s">
        <v>44</v>
      </c>
      <c r="D177" s="43" t="s">
        <v>37</v>
      </c>
      <c r="E177" s="54" t="s">
        <v>178</v>
      </c>
      <c r="F177" s="39" t="s">
        <v>77</v>
      </c>
      <c r="G177" s="41">
        <v>4623.6</v>
      </c>
      <c r="H177" s="41">
        <v>5307.1</v>
      </c>
      <c r="I177" s="41">
        <v>4876.1</v>
      </c>
    </row>
    <row r="178" spans="1:9" ht="12.75" hidden="1">
      <c r="A178" s="78" t="s">
        <v>215</v>
      </c>
      <c r="B178" s="40"/>
      <c r="C178" s="43" t="s">
        <v>44</v>
      </c>
      <c r="D178" s="43" t="s">
        <v>37</v>
      </c>
      <c r="E178" s="54" t="s">
        <v>216</v>
      </c>
      <c r="F178" s="39"/>
      <c r="G178" s="41">
        <f>G179</f>
        <v>0</v>
      </c>
      <c r="H178" s="41">
        <f>H179</f>
        <v>0</v>
      </c>
      <c r="I178" s="41">
        <f>I179</f>
        <v>0</v>
      </c>
    </row>
    <row r="179" spans="1:9" ht="25.5" hidden="1">
      <c r="A179" s="78" t="s">
        <v>76</v>
      </c>
      <c r="B179" s="40"/>
      <c r="C179" s="43" t="s">
        <v>44</v>
      </c>
      <c r="D179" s="43" t="s">
        <v>37</v>
      </c>
      <c r="E179" s="54" t="s">
        <v>216</v>
      </c>
      <c r="F179" s="39" t="s">
        <v>77</v>
      </c>
      <c r="G179" s="41">
        <v>0</v>
      </c>
      <c r="H179" s="41">
        <v>0</v>
      </c>
      <c r="I179" s="41">
        <v>0</v>
      </c>
    </row>
    <row r="180" spans="1:9" ht="12.75">
      <c r="A180" s="78" t="s">
        <v>142</v>
      </c>
      <c r="B180" s="64"/>
      <c r="C180" s="43" t="s">
        <v>44</v>
      </c>
      <c r="D180" s="43" t="s">
        <v>37</v>
      </c>
      <c r="E180" s="54" t="s">
        <v>179</v>
      </c>
      <c r="F180" s="39"/>
      <c r="G180" s="41">
        <f>G182</f>
        <v>170</v>
      </c>
      <c r="H180" s="41">
        <f>H182</f>
        <v>170</v>
      </c>
      <c r="I180" s="41">
        <f>I182</f>
        <v>170</v>
      </c>
    </row>
    <row r="181" spans="1:9" ht="12.75">
      <c r="A181" s="80" t="s">
        <v>69</v>
      </c>
      <c r="B181" s="40"/>
      <c r="C181" s="43" t="s">
        <v>44</v>
      </c>
      <c r="D181" s="43" t="s">
        <v>37</v>
      </c>
      <c r="E181" s="54" t="s">
        <v>180</v>
      </c>
      <c r="F181" s="43"/>
      <c r="G181" s="41">
        <f>G182</f>
        <v>170</v>
      </c>
      <c r="H181" s="41">
        <f>H182</f>
        <v>170</v>
      </c>
      <c r="I181" s="41">
        <f>I182</f>
        <v>170</v>
      </c>
    </row>
    <row r="182" spans="1:9" ht="25.5">
      <c r="A182" s="78" t="s">
        <v>76</v>
      </c>
      <c r="B182" s="64"/>
      <c r="C182" s="43" t="s">
        <v>44</v>
      </c>
      <c r="D182" s="43" t="s">
        <v>37</v>
      </c>
      <c r="E182" s="54" t="s">
        <v>180</v>
      </c>
      <c r="F182" s="39" t="s">
        <v>77</v>
      </c>
      <c r="G182" s="41">
        <v>170</v>
      </c>
      <c r="H182" s="41">
        <v>170</v>
      </c>
      <c r="I182" s="41">
        <v>170</v>
      </c>
    </row>
    <row r="183" spans="1:9" ht="25.5">
      <c r="A183" s="78" t="s">
        <v>287</v>
      </c>
      <c r="B183" s="64"/>
      <c r="C183" s="43" t="s">
        <v>44</v>
      </c>
      <c r="D183" s="43" t="s">
        <v>37</v>
      </c>
      <c r="E183" s="54" t="s">
        <v>286</v>
      </c>
      <c r="F183" s="39"/>
      <c r="G183" s="41">
        <f>G184</f>
        <v>1096</v>
      </c>
      <c r="H183" s="41"/>
      <c r="I183" s="41"/>
    </row>
    <row r="184" spans="1:9" ht="25.5">
      <c r="A184" s="78" t="s">
        <v>289</v>
      </c>
      <c r="B184" s="64"/>
      <c r="C184" s="43" t="s">
        <v>44</v>
      </c>
      <c r="D184" s="43" t="s">
        <v>37</v>
      </c>
      <c r="E184" s="54" t="s">
        <v>288</v>
      </c>
      <c r="F184" s="39"/>
      <c r="G184" s="41">
        <f>G185</f>
        <v>1096</v>
      </c>
      <c r="H184" s="41"/>
      <c r="I184" s="41"/>
    </row>
    <row r="185" spans="1:9" ht="25.5">
      <c r="A185" s="78" t="s">
        <v>76</v>
      </c>
      <c r="B185" s="64"/>
      <c r="C185" s="43" t="s">
        <v>44</v>
      </c>
      <c r="D185" s="43" t="s">
        <v>37</v>
      </c>
      <c r="E185" s="54" t="s">
        <v>288</v>
      </c>
      <c r="F185" s="39" t="s">
        <v>77</v>
      </c>
      <c r="G185" s="41">
        <v>1096</v>
      </c>
      <c r="H185" s="41"/>
      <c r="I185" s="41"/>
    </row>
    <row r="186" spans="1:9" ht="12.75">
      <c r="A186" s="78" t="s">
        <v>291</v>
      </c>
      <c r="B186" s="64"/>
      <c r="C186" s="43" t="s">
        <v>44</v>
      </c>
      <c r="D186" s="43" t="s">
        <v>37</v>
      </c>
      <c r="E186" s="54" t="s">
        <v>290</v>
      </c>
      <c r="F186" s="39"/>
      <c r="G186" s="41">
        <f>G187</f>
        <v>708.4</v>
      </c>
      <c r="H186" s="41"/>
      <c r="I186" s="41"/>
    </row>
    <row r="187" spans="1:9" ht="12.75">
      <c r="A187" s="78" t="s">
        <v>292</v>
      </c>
      <c r="B187" s="64"/>
      <c r="C187" s="43" t="s">
        <v>44</v>
      </c>
      <c r="D187" s="43" t="s">
        <v>37</v>
      </c>
      <c r="E187" s="54" t="s">
        <v>293</v>
      </c>
      <c r="F187" s="39"/>
      <c r="G187" s="41">
        <f>G188</f>
        <v>708.4</v>
      </c>
      <c r="H187" s="41"/>
      <c r="I187" s="41"/>
    </row>
    <row r="188" spans="1:9" ht="25.5">
      <c r="A188" s="78" t="s">
        <v>76</v>
      </c>
      <c r="B188" s="64"/>
      <c r="C188" s="43" t="s">
        <v>44</v>
      </c>
      <c r="D188" s="43" t="s">
        <v>37</v>
      </c>
      <c r="E188" s="54" t="s">
        <v>293</v>
      </c>
      <c r="F188" s="39" t="s">
        <v>77</v>
      </c>
      <c r="G188" s="41">
        <v>708.4</v>
      </c>
      <c r="H188" s="41"/>
      <c r="I188" s="41"/>
    </row>
    <row r="189" spans="1:9" ht="18.75" customHeight="1">
      <c r="A189" s="76" t="s">
        <v>235</v>
      </c>
      <c r="B189" s="40"/>
      <c r="C189" s="62" t="s">
        <v>44</v>
      </c>
      <c r="D189" s="62" t="s">
        <v>44</v>
      </c>
      <c r="E189" s="54"/>
      <c r="F189" s="39"/>
      <c r="G189" s="41"/>
      <c r="H189" s="41"/>
      <c r="I189" s="41"/>
    </row>
    <row r="190" spans="1:9" ht="51.75">
      <c r="A190" s="78" t="s">
        <v>294</v>
      </c>
      <c r="B190" s="40"/>
      <c r="C190" s="42" t="s">
        <v>44</v>
      </c>
      <c r="D190" s="42" t="s">
        <v>44</v>
      </c>
      <c r="E190" s="54" t="s">
        <v>298</v>
      </c>
      <c r="F190" s="37"/>
      <c r="G190" s="30">
        <f>G191</f>
        <v>65</v>
      </c>
      <c r="H190" s="30">
        <f>H191</f>
        <v>65</v>
      </c>
      <c r="I190" s="30">
        <f>I191</f>
        <v>65</v>
      </c>
    </row>
    <row r="191" spans="1:9" ht="12.75">
      <c r="A191" s="81" t="s">
        <v>311</v>
      </c>
      <c r="B191" s="60"/>
      <c r="C191" s="42" t="s">
        <v>44</v>
      </c>
      <c r="D191" s="42" t="s">
        <v>44</v>
      </c>
      <c r="E191" s="54" t="s">
        <v>299</v>
      </c>
      <c r="F191" s="45" t="s">
        <v>15</v>
      </c>
      <c r="G191" s="41">
        <f>SUM(G192)</f>
        <v>65</v>
      </c>
      <c r="H191" s="41">
        <f>SUM(H192)</f>
        <v>65</v>
      </c>
      <c r="I191" s="41">
        <f>SUM(I192)</f>
        <v>65</v>
      </c>
    </row>
    <row r="192" spans="1:9" ht="25.5">
      <c r="A192" s="80" t="s">
        <v>300</v>
      </c>
      <c r="B192" s="40"/>
      <c r="C192" s="42" t="s">
        <v>44</v>
      </c>
      <c r="D192" s="42" t="s">
        <v>44</v>
      </c>
      <c r="E192" s="54" t="s">
        <v>301</v>
      </c>
      <c r="F192" s="45" t="s">
        <v>15</v>
      </c>
      <c r="G192" s="41">
        <f>SUM(G194)</f>
        <v>65</v>
      </c>
      <c r="H192" s="41">
        <f>SUM(H194)</f>
        <v>65</v>
      </c>
      <c r="I192" s="41">
        <f>SUM(I194)</f>
        <v>65</v>
      </c>
    </row>
    <row r="193" spans="1:9" ht="25.5">
      <c r="A193" s="78" t="s">
        <v>131</v>
      </c>
      <c r="B193" s="40"/>
      <c r="C193" s="42" t="s">
        <v>44</v>
      </c>
      <c r="D193" s="42" t="s">
        <v>44</v>
      </c>
      <c r="E193" s="54" t="s">
        <v>302</v>
      </c>
      <c r="F193" s="45"/>
      <c r="G193" s="41">
        <f>G194</f>
        <v>65</v>
      </c>
      <c r="H193" s="41">
        <f>H194</f>
        <v>65</v>
      </c>
      <c r="I193" s="41">
        <f>I194</f>
        <v>65</v>
      </c>
    </row>
    <row r="194" spans="1:9" ht="12.75">
      <c r="A194" s="79" t="s">
        <v>132</v>
      </c>
      <c r="B194" s="40"/>
      <c r="C194" s="42" t="s">
        <v>44</v>
      </c>
      <c r="D194" s="42" t="s">
        <v>44</v>
      </c>
      <c r="E194" s="54" t="s">
        <v>302</v>
      </c>
      <c r="F194" s="54">
        <v>110</v>
      </c>
      <c r="G194" s="41">
        <v>65</v>
      </c>
      <c r="H194" s="41">
        <v>65</v>
      </c>
      <c r="I194" s="41">
        <v>65</v>
      </c>
    </row>
    <row r="195" spans="1:11" ht="12.75">
      <c r="A195" s="76" t="s">
        <v>14</v>
      </c>
      <c r="B195" s="32">
        <v>911</v>
      </c>
      <c r="C195" s="62" t="s">
        <v>45</v>
      </c>
      <c r="D195" s="62" t="s">
        <v>36</v>
      </c>
      <c r="E195" s="32"/>
      <c r="F195" s="32" t="s">
        <v>15</v>
      </c>
      <c r="G195" s="63">
        <f>SUM(G196,G225)</f>
        <v>10012.8</v>
      </c>
      <c r="H195" s="63">
        <f>SUM(H196,H225)+0.04</f>
        <v>9143.660000000002</v>
      </c>
      <c r="I195" s="63">
        <f>SUM(I196,I225)</f>
        <v>9143.62</v>
      </c>
      <c r="J195" s="103"/>
      <c r="K195" s="103"/>
    </row>
    <row r="196" spans="1:9" ht="12.75">
      <c r="A196" s="78" t="s">
        <v>12</v>
      </c>
      <c r="B196" s="40"/>
      <c r="C196" s="39" t="s">
        <v>45</v>
      </c>
      <c r="D196" s="39" t="s">
        <v>35</v>
      </c>
      <c r="E196" s="45"/>
      <c r="F196" s="45" t="s">
        <v>15</v>
      </c>
      <c r="G196" s="41">
        <f>SUM(G197)+G224</f>
        <v>9267.3</v>
      </c>
      <c r="H196" s="41">
        <f>SUM(H197)+H224</f>
        <v>8398.12</v>
      </c>
      <c r="I196" s="41">
        <f>SUM(I197)+I224</f>
        <v>8398.12</v>
      </c>
    </row>
    <row r="197" spans="1:9" ht="25.5">
      <c r="A197" s="80" t="s">
        <v>111</v>
      </c>
      <c r="B197" s="40"/>
      <c r="C197" s="39" t="s">
        <v>45</v>
      </c>
      <c r="D197" s="39" t="s">
        <v>35</v>
      </c>
      <c r="E197" s="54" t="s">
        <v>107</v>
      </c>
      <c r="F197" s="45" t="s">
        <v>15</v>
      </c>
      <c r="G197" s="41">
        <f>G198+G216+G208</f>
        <v>9267.3</v>
      </c>
      <c r="H197" s="41">
        <f>H198+H216+H208</f>
        <v>8398.12</v>
      </c>
      <c r="I197" s="41">
        <f>I198+I216+I208</f>
        <v>8398.12</v>
      </c>
    </row>
    <row r="198" spans="1:9" ht="30.75" customHeight="1">
      <c r="A198" s="80" t="s">
        <v>308</v>
      </c>
      <c r="B198" s="40"/>
      <c r="C198" s="39" t="s">
        <v>45</v>
      </c>
      <c r="D198" s="39" t="s">
        <v>35</v>
      </c>
      <c r="E198" s="54" t="s">
        <v>108</v>
      </c>
      <c r="F198" s="45" t="s">
        <v>15</v>
      </c>
      <c r="G198" s="41">
        <f>G199</f>
        <v>9267.3</v>
      </c>
      <c r="H198" s="41">
        <f>H199</f>
        <v>8398.12</v>
      </c>
      <c r="I198" s="41">
        <f>I199</f>
        <v>8398.12</v>
      </c>
    </row>
    <row r="199" spans="1:9" ht="27.75" customHeight="1">
      <c r="A199" s="80" t="s">
        <v>309</v>
      </c>
      <c r="B199" s="40"/>
      <c r="C199" s="39" t="s">
        <v>45</v>
      </c>
      <c r="D199" s="39" t="s">
        <v>35</v>
      </c>
      <c r="E199" s="54" t="s">
        <v>109</v>
      </c>
      <c r="F199" s="45"/>
      <c r="G199" s="41">
        <f>G200+G204+G207</f>
        <v>9267.3</v>
      </c>
      <c r="H199" s="41">
        <f>H200+H204</f>
        <v>8398.12</v>
      </c>
      <c r="I199" s="41">
        <f>I200+I204</f>
        <v>8398.12</v>
      </c>
    </row>
    <row r="200" spans="1:9" ht="15" customHeight="1">
      <c r="A200" s="80" t="s">
        <v>310</v>
      </c>
      <c r="B200" s="40"/>
      <c r="C200" s="39" t="s">
        <v>45</v>
      </c>
      <c r="D200" s="39" t="s">
        <v>35</v>
      </c>
      <c r="E200" s="70" t="s">
        <v>110</v>
      </c>
      <c r="F200" s="45"/>
      <c r="G200" s="41">
        <f>SUM(G201,G203)+G202</f>
        <v>9267.3</v>
      </c>
      <c r="H200" s="41">
        <f>SUM(H201,H203)+H202</f>
        <v>8398.12</v>
      </c>
      <c r="I200" s="41">
        <f>SUM(I201,I203)+I202</f>
        <v>8398.12</v>
      </c>
    </row>
    <row r="201" spans="1:9" ht="12.75">
      <c r="A201" s="79" t="s">
        <v>132</v>
      </c>
      <c r="B201" s="40"/>
      <c r="C201" s="39" t="s">
        <v>45</v>
      </c>
      <c r="D201" s="39" t="s">
        <v>35</v>
      </c>
      <c r="E201" s="68" t="s">
        <v>110</v>
      </c>
      <c r="F201" s="54">
        <v>110</v>
      </c>
      <c r="G201" s="41">
        <f>1954.8+590.4</f>
        <v>2545.2</v>
      </c>
      <c r="H201" s="41">
        <f>1954.8+590.4</f>
        <v>2545.2</v>
      </c>
      <c r="I201" s="41">
        <f>1954.8+590.4</f>
        <v>2545.2</v>
      </c>
    </row>
    <row r="202" spans="1:9" ht="12.75">
      <c r="A202" s="79" t="s">
        <v>132</v>
      </c>
      <c r="B202" s="40"/>
      <c r="C202" s="39" t="s">
        <v>45</v>
      </c>
      <c r="D202" s="39" t="s">
        <v>35</v>
      </c>
      <c r="E202" s="68" t="s">
        <v>190</v>
      </c>
      <c r="F202" s="54">
        <v>110</v>
      </c>
      <c r="G202" s="41">
        <f>1827.6+552</f>
        <v>2379.6</v>
      </c>
      <c r="H202" s="41">
        <f>1827.6+551.92</f>
        <v>2379.52</v>
      </c>
      <c r="I202" s="41">
        <f>1827.6+551.92</f>
        <v>2379.52</v>
      </c>
    </row>
    <row r="203" spans="1:9" ht="25.5">
      <c r="A203" s="78" t="s">
        <v>76</v>
      </c>
      <c r="B203" s="40"/>
      <c r="C203" s="39" t="s">
        <v>45</v>
      </c>
      <c r="D203" s="39" t="s">
        <v>35</v>
      </c>
      <c r="E203" s="68" t="s">
        <v>110</v>
      </c>
      <c r="F203" s="39" t="s">
        <v>77</v>
      </c>
      <c r="G203" s="41">
        <f>54.4+3876.4+411.7</f>
        <v>4342.5</v>
      </c>
      <c r="H203" s="41">
        <f>34.4+3027.3+411.7</f>
        <v>3473.4</v>
      </c>
      <c r="I203" s="41">
        <f>34.4+3027.3+411.7</f>
        <v>3473.4</v>
      </c>
    </row>
    <row r="204" spans="1:9" ht="25.5" hidden="1">
      <c r="A204" s="78" t="s">
        <v>191</v>
      </c>
      <c r="B204" s="40"/>
      <c r="C204" s="39" t="s">
        <v>45</v>
      </c>
      <c r="D204" s="39" t="s">
        <v>35</v>
      </c>
      <c r="E204" s="68" t="s">
        <v>190</v>
      </c>
      <c r="F204" s="45"/>
      <c r="G204" s="41">
        <f>G205</f>
        <v>0</v>
      </c>
      <c r="H204" s="41">
        <f>H205</f>
        <v>0</v>
      </c>
      <c r="I204" s="41">
        <f>I205</f>
        <v>0</v>
      </c>
    </row>
    <row r="205" spans="1:9" ht="12.75" hidden="1">
      <c r="A205" s="79" t="s">
        <v>132</v>
      </c>
      <c r="B205" s="40"/>
      <c r="C205" s="39" t="s">
        <v>45</v>
      </c>
      <c r="D205" s="39" t="s">
        <v>35</v>
      </c>
      <c r="E205" s="68" t="s">
        <v>190</v>
      </c>
      <c r="F205" s="54">
        <v>110</v>
      </c>
      <c r="G205" s="41"/>
      <c r="H205" s="41"/>
      <c r="I205" s="41"/>
    </row>
    <row r="206" spans="1:9" ht="25.5" hidden="1">
      <c r="A206" s="78" t="s">
        <v>252</v>
      </c>
      <c r="B206" s="40"/>
      <c r="C206" s="39" t="s">
        <v>45</v>
      </c>
      <c r="D206" s="39" t="s">
        <v>35</v>
      </c>
      <c r="E206" s="54" t="s">
        <v>254</v>
      </c>
      <c r="F206" s="54"/>
      <c r="G206" s="41">
        <f>G207</f>
        <v>0</v>
      </c>
      <c r="H206" s="41"/>
      <c r="I206" s="41"/>
    </row>
    <row r="207" spans="1:9" ht="25.5" hidden="1">
      <c r="A207" s="78" t="s">
        <v>76</v>
      </c>
      <c r="B207" s="40"/>
      <c r="C207" s="39" t="s">
        <v>45</v>
      </c>
      <c r="D207" s="39" t="s">
        <v>35</v>
      </c>
      <c r="E207" s="54" t="s">
        <v>254</v>
      </c>
      <c r="F207" s="39" t="s">
        <v>77</v>
      </c>
      <c r="G207" s="41"/>
      <c r="H207" s="41"/>
      <c r="I207" s="41"/>
    </row>
    <row r="208" spans="1:9" ht="12.75" hidden="1">
      <c r="A208" s="80" t="s">
        <v>219</v>
      </c>
      <c r="B208" s="40"/>
      <c r="C208" s="39" t="s">
        <v>45</v>
      </c>
      <c r="D208" s="39" t="s">
        <v>35</v>
      </c>
      <c r="E208" s="68" t="s">
        <v>236</v>
      </c>
      <c r="F208" s="54"/>
      <c r="G208" s="41">
        <f aca="true" t="shared" si="14" ref="G208:I209">G209</f>
        <v>0</v>
      </c>
      <c r="H208" s="41">
        <f t="shared" si="14"/>
        <v>0</v>
      </c>
      <c r="I208" s="41">
        <f t="shared" si="14"/>
        <v>0</v>
      </c>
    </row>
    <row r="209" spans="1:9" ht="12.75" hidden="1">
      <c r="A209" s="80" t="s">
        <v>220</v>
      </c>
      <c r="B209" s="40"/>
      <c r="C209" s="39" t="s">
        <v>45</v>
      </c>
      <c r="D209" s="39" t="s">
        <v>35</v>
      </c>
      <c r="E209" s="68" t="s">
        <v>257</v>
      </c>
      <c r="F209" s="54"/>
      <c r="G209" s="41">
        <f>G210+G214</f>
        <v>0</v>
      </c>
      <c r="H209" s="41">
        <f t="shared" si="14"/>
        <v>0</v>
      </c>
      <c r="I209" s="41">
        <f t="shared" si="14"/>
        <v>0</v>
      </c>
    </row>
    <row r="210" spans="1:9" ht="12.75" hidden="1">
      <c r="A210" s="80" t="s">
        <v>221</v>
      </c>
      <c r="B210" s="40"/>
      <c r="C210" s="39" t="s">
        <v>45</v>
      </c>
      <c r="D210" s="39" t="s">
        <v>35</v>
      </c>
      <c r="E210" s="68" t="s">
        <v>222</v>
      </c>
      <c r="F210" s="54"/>
      <c r="G210" s="41">
        <f>G211+G213+G212</f>
        <v>0</v>
      </c>
      <c r="H210" s="41">
        <f>H211+H213+H212</f>
        <v>0</v>
      </c>
      <c r="I210" s="41">
        <f>I211+I213+I212</f>
        <v>0</v>
      </c>
    </row>
    <row r="211" spans="1:9" ht="12.75" hidden="1">
      <c r="A211" s="79" t="s">
        <v>132</v>
      </c>
      <c r="B211" s="40"/>
      <c r="C211" s="39" t="s">
        <v>45</v>
      </c>
      <c r="D211" s="39" t="s">
        <v>35</v>
      </c>
      <c r="E211" s="68" t="s">
        <v>222</v>
      </c>
      <c r="F211" s="54">
        <v>110</v>
      </c>
      <c r="G211" s="71"/>
      <c r="H211" s="71"/>
      <c r="I211" s="71"/>
    </row>
    <row r="212" spans="1:9" ht="12.75" hidden="1">
      <c r="A212" s="79" t="s">
        <v>132</v>
      </c>
      <c r="B212" s="40"/>
      <c r="C212" s="39" t="s">
        <v>45</v>
      </c>
      <c r="D212" s="39" t="s">
        <v>35</v>
      </c>
      <c r="E212" s="68" t="s">
        <v>231</v>
      </c>
      <c r="F212" s="54">
        <v>110</v>
      </c>
      <c r="G212" s="41"/>
      <c r="H212" s="41"/>
      <c r="I212" s="41"/>
    </row>
    <row r="213" spans="1:9" ht="25.5" hidden="1">
      <c r="A213" s="78" t="s">
        <v>76</v>
      </c>
      <c r="B213" s="40"/>
      <c r="C213" s="39" t="s">
        <v>45</v>
      </c>
      <c r="D213" s="39" t="s">
        <v>35</v>
      </c>
      <c r="E213" s="68" t="s">
        <v>222</v>
      </c>
      <c r="F213" s="39" t="s">
        <v>77</v>
      </c>
      <c r="G213" s="41"/>
      <c r="H213" s="41"/>
      <c r="I213" s="41"/>
    </row>
    <row r="214" spans="1:9" ht="25.5" hidden="1">
      <c r="A214" s="78" t="s">
        <v>252</v>
      </c>
      <c r="B214" s="40"/>
      <c r="C214" s="39" t="s">
        <v>45</v>
      </c>
      <c r="D214" s="39" t="s">
        <v>35</v>
      </c>
      <c r="E214" s="54" t="s">
        <v>255</v>
      </c>
      <c r="F214" s="54"/>
      <c r="G214" s="41">
        <f>G215</f>
        <v>0</v>
      </c>
      <c r="H214" s="41"/>
      <c r="I214" s="41"/>
    </row>
    <row r="215" spans="1:9" ht="25.5" hidden="1">
      <c r="A215" s="78" t="s">
        <v>76</v>
      </c>
      <c r="B215" s="40"/>
      <c r="C215" s="39" t="s">
        <v>45</v>
      </c>
      <c r="D215" s="39" t="s">
        <v>35</v>
      </c>
      <c r="E215" s="54" t="s">
        <v>255</v>
      </c>
      <c r="F215" s="39" t="s">
        <v>77</v>
      </c>
      <c r="G215" s="41"/>
      <c r="H215" s="41"/>
      <c r="I215" s="41"/>
    </row>
    <row r="216" spans="1:9" ht="38.25" hidden="1">
      <c r="A216" s="80" t="s">
        <v>181</v>
      </c>
      <c r="B216" s="40"/>
      <c r="C216" s="39" t="s">
        <v>45</v>
      </c>
      <c r="D216" s="39" t="s">
        <v>35</v>
      </c>
      <c r="E216" s="54" t="s">
        <v>112</v>
      </c>
      <c r="F216" s="45"/>
      <c r="G216" s="41">
        <f aca="true" t="shared" si="15" ref="G216:I217">G217</f>
        <v>0</v>
      </c>
      <c r="H216" s="41">
        <f t="shared" si="15"/>
        <v>0</v>
      </c>
      <c r="I216" s="41">
        <f t="shared" si="15"/>
        <v>0</v>
      </c>
    </row>
    <row r="217" spans="1:9" ht="12.75" hidden="1">
      <c r="A217" s="80" t="s">
        <v>113</v>
      </c>
      <c r="B217" s="40"/>
      <c r="C217" s="39" t="s">
        <v>45</v>
      </c>
      <c r="D217" s="39" t="s">
        <v>35</v>
      </c>
      <c r="E217" s="54" t="s">
        <v>114</v>
      </c>
      <c r="F217" s="45"/>
      <c r="G217" s="41">
        <f>G218+G222</f>
        <v>0</v>
      </c>
      <c r="H217" s="41">
        <f t="shared" si="15"/>
        <v>0</v>
      </c>
      <c r="I217" s="41">
        <f t="shared" si="15"/>
        <v>0</v>
      </c>
    </row>
    <row r="218" spans="1:9" ht="12.75" hidden="1">
      <c r="A218" s="80" t="s">
        <v>71</v>
      </c>
      <c r="B218" s="40"/>
      <c r="C218" s="39" t="s">
        <v>45</v>
      </c>
      <c r="D218" s="39" t="s">
        <v>35</v>
      </c>
      <c r="E218" s="54" t="s">
        <v>115</v>
      </c>
      <c r="F218" s="45"/>
      <c r="G218" s="41">
        <f>SUM(G219:G221)</f>
        <v>0</v>
      </c>
      <c r="H218" s="41">
        <f>SUM(H219:H221)</f>
        <v>0</v>
      </c>
      <c r="I218" s="41">
        <f>SUM(I219:I221)</f>
        <v>0</v>
      </c>
    </row>
    <row r="219" spans="1:9" ht="12.75" hidden="1">
      <c r="A219" s="79" t="s">
        <v>132</v>
      </c>
      <c r="B219" s="40"/>
      <c r="C219" s="39" t="s">
        <v>45</v>
      </c>
      <c r="D219" s="39" t="s">
        <v>35</v>
      </c>
      <c r="E219" s="54" t="s">
        <v>115</v>
      </c>
      <c r="F219" s="54">
        <v>110</v>
      </c>
      <c r="G219" s="71"/>
      <c r="H219" s="71"/>
      <c r="I219" s="71"/>
    </row>
    <row r="220" spans="1:9" ht="12.75" hidden="1">
      <c r="A220" s="79" t="s">
        <v>132</v>
      </c>
      <c r="B220" s="40"/>
      <c r="C220" s="39" t="s">
        <v>45</v>
      </c>
      <c r="D220" s="39" t="s">
        <v>35</v>
      </c>
      <c r="E220" s="54" t="s">
        <v>232</v>
      </c>
      <c r="F220" s="54">
        <v>110</v>
      </c>
      <c r="G220" s="41"/>
      <c r="H220" s="41"/>
      <c r="I220" s="41"/>
    </row>
    <row r="221" spans="1:9" ht="25.5" hidden="1">
      <c r="A221" s="78" t="s">
        <v>76</v>
      </c>
      <c r="B221" s="40"/>
      <c r="C221" s="42" t="s">
        <v>45</v>
      </c>
      <c r="D221" s="39" t="s">
        <v>35</v>
      </c>
      <c r="E221" s="54" t="s">
        <v>115</v>
      </c>
      <c r="F221" s="39" t="s">
        <v>77</v>
      </c>
      <c r="G221" s="41"/>
      <c r="H221" s="41"/>
      <c r="I221" s="41"/>
    </row>
    <row r="222" spans="1:9" ht="25.5" hidden="1">
      <c r="A222" s="78" t="s">
        <v>252</v>
      </c>
      <c r="B222" s="40"/>
      <c r="C222" s="39" t="s">
        <v>45</v>
      </c>
      <c r="D222" s="39" t="s">
        <v>35</v>
      </c>
      <c r="E222" s="54" t="s">
        <v>256</v>
      </c>
      <c r="F222" s="54"/>
      <c r="G222" s="41">
        <f>G223</f>
        <v>0</v>
      </c>
      <c r="H222" s="41"/>
      <c r="I222" s="41"/>
    </row>
    <row r="223" spans="1:9" ht="25.5" hidden="1">
      <c r="A223" s="78" t="s">
        <v>76</v>
      </c>
      <c r="B223" s="40"/>
      <c r="C223" s="39" t="s">
        <v>45</v>
      </c>
      <c r="D223" s="39" t="s">
        <v>35</v>
      </c>
      <c r="E223" s="54" t="s">
        <v>256</v>
      </c>
      <c r="F223" s="39" t="s">
        <v>77</v>
      </c>
      <c r="G223" s="41"/>
      <c r="H223" s="41"/>
      <c r="I223" s="41"/>
    </row>
    <row r="224" spans="1:9" ht="12.75" hidden="1">
      <c r="A224" s="79" t="s">
        <v>132</v>
      </c>
      <c r="B224" s="40"/>
      <c r="C224" s="42" t="s">
        <v>45</v>
      </c>
      <c r="D224" s="39" t="s">
        <v>35</v>
      </c>
      <c r="E224" s="54" t="s">
        <v>253</v>
      </c>
      <c r="F224" s="54">
        <v>110</v>
      </c>
      <c r="G224" s="41"/>
      <c r="H224" s="41"/>
      <c r="I224" s="41"/>
    </row>
    <row r="225" spans="1:9" ht="25.5">
      <c r="A225" s="80" t="s">
        <v>116</v>
      </c>
      <c r="B225" s="44"/>
      <c r="C225" s="39" t="s">
        <v>45</v>
      </c>
      <c r="D225" s="72" t="s">
        <v>38</v>
      </c>
      <c r="E225" s="45"/>
      <c r="F225" s="45" t="s">
        <v>15</v>
      </c>
      <c r="G225" s="41">
        <f>G227+G231+G236</f>
        <v>745.5</v>
      </c>
      <c r="H225" s="41">
        <f>H227+H231+H236</f>
        <v>745.5</v>
      </c>
      <c r="I225" s="41">
        <f>I227+I231+I236</f>
        <v>745.5</v>
      </c>
    </row>
    <row r="226" spans="1:9" ht="25.5">
      <c r="A226" s="80" t="s">
        <v>111</v>
      </c>
      <c r="B226" s="40"/>
      <c r="C226" s="39" t="s">
        <v>45</v>
      </c>
      <c r="D226" s="72" t="s">
        <v>38</v>
      </c>
      <c r="E226" s="54" t="s">
        <v>107</v>
      </c>
      <c r="F226" s="45"/>
      <c r="G226" s="41">
        <f>G227</f>
        <v>55</v>
      </c>
      <c r="H226" s="41">
        <f>H227</f>
        <v>55</v>
      </c>
      <c r="I226" s="41">
        <f>I227</f>
        <v>55</v>
      </c>
    </row>
    <row r="227" spans="1:9" ht="39" customHeight="1">
      <c r="A227" s="81" t="s">
        <v>130</v>
      </c>
      <c r="B227" s="60"/>
      <c r="C227" s="39" t="s">
        <v>45</v>
      </c>
      <c r="D227" s="39" t="s">
        <v>38</v>
      </c>
      <c r="E227" s="54" t="s">
        <v>127</v>
      </c>
      <c r="F227" s="45" t="s">
        <v>15</v>
      </c>
      <c r="G227" s="41">
        <f>SUM(G228)</f>
        <v>55</v>
      </c>
      <c r="H227" s="41">
        <f>SUM(H228)</f>
        <v>55</v>
      </c>
      <c r="I227" s="41">
        <f>SUM(I228)</f>
        <v>55</v>
      </c>
    </row>
    <row r="228" spans="1:9" ht="15" customHeight="1">
      <c r="A228" s="81" t="s">
        <v>120</v>
      </c>
      <c r="B228" s="40"/>
      <c r="C228" s="39" t="s">
        <v>45</v>
      </c>
      <c r="D228" s="39" t="s">
        <v>38</v>
      </c>
      <c r="E228" s="54" t="s">
        <v>128</v>
      </c>
      <c r="F228" s="45" t="s">
        <v>15</v>
      </c>
      <c r="G228" s="41">
        <f>SUM(G230)</f>
        <v>55</v>
      </c>
      <c r="H228" s="41">
        <f>SUM(H230)</f>
        <v>55</v>
      </c>
      <c r="I228" s="41">
        <f>SUM(I230)</f>
        <v>55</v>
      </c>
    </row>
    <row r="229" spans="1:9" ht="15.75" customHeight="1">
      <c r="A229" s="80" t="s">
        <v>72</v>
      </c>
      <c r="B229" s="40"/>
      <c r="C229" s="39" t="s">
        <v>45</v>
      </c>
      <c r="D229" s="39" t="s">
        <v>38</v>
      </c>
      <c r="E229" s="54" t="s">
        <v>129</v>
      </c>
      <c r="F229" s="45"/>
      <c r="G229" s="41">
        <f>G230</f>
        <v>55</v>
      </c>
      <c r="H229" s="41">
        <f>H230</f>
        <v>55</v>
      </c>
      <c r="I229" s="41">
        <f>I230</f>
        <v>55</v>
      </c>
    </row>
    <row r="230" spans="1:9" ht="27.75" customHeight="1">
      <c r="A230" s="78" t="s">
        <v>76</v>
      </c>
      <c r="B230" s="40"/>
      <c r="C230" s="39" t="s">
        <v>45</v>
      </c>
      <c r="D230" s="39" t="s">
        <v>38</v>
      </c>
      <c r="E230" s="54" t="s">
        <v>129</v>
      </c>
      <c r="F230" s="39" t="s">
        <v>77</v>
      </c>
      <c r="G230" s="41">
        <v>55</v>
      </c>
      <c r="H230" s="41">
        <v>55</v>
      </c>
      <c r="I230" s="41">
        <v>55</v>
      </c>
    </row>
    <row r="231" spans="1:9" ht="54" customHeight="1">
      <c r="A231" s="81" t="s">
        <v>182</v>
      </c>
      <c r="B231" s="60"/>
      <c r="C231" s="39" t="s">
        <v>45</v>
      </c>
      <c r="D231" s="39" t="s">
        <v>38</v>
      </c>
      <c r="E231" s="54" t="s">
        <v>117</v>
      </c>
      <c r="F231" s="45" t="s">
        <v>15</v>
      </c>
      <c r="G231" s="41">
        <f aca="true" t="shared" si="16" ref="G231:I232">G232</f>
        <v>690.5</v>
      </c>
      <c r="H231" s="41">
        <f t="shared" si="16"/>
        <v>690.5</v>
      </c>
      <c r="I231" s="41">
        <f t="shared" si="16"/>
        <v>690.5</v>
      </c>
    </row>
    <row r="232" spans="1:9" ht="12.75">
      <c r="A232" s="80" t="s">
        <v>120</v>
      </c>
      <c r="B232" s="40"/>
      <c r="C232" s="39" t="s">
        <v>45</v>
      </c>
      <c r="D232" s="39" t="s">
        <v>38</v>
      </c>
      <c r="E232" s="54" t="s">
        <v>118</v>
      </c>
      <c r="F232" s="45" t="s">
        <v>15</v>
      </c>
      <c r="G232" s="41">
        <f t="shared" si="16"/>
        <v>690.5</v>
      </c>
      <c r="H232" s="41">
        <f t="shared" si="16"/>
        <v>690.5</v>
      </c>
      <c r="I232" s="41">
        <f t="shared" si="16"/>
        <v>690.5</v>
      </c>
    </row>
    <row r="233" spans="1:9" ht="12.75">
      <c r="A233" s="80" t="s">
        <v>72</v>
      </c>
      <c r="B233" s="40"/>
      <c r="C233" s="39" t="s">
        <v>45</v>
      </c>
      <c r="D233" s="39" t="s">
        <v>38</v>
      </c>
      <c r="E233" s="54" t="s">
        <v>119</v>
      </c>
      <c r="F233" s="45"/>
      <c r="G233" s="41">
        <f>G234+G235</f>
        <v>690.5</v>
      </c>
      <c r="H233" s="41">
        <f>H234+H235</f>
        <v>690.5</v>
      </c>
      <c r="I233" s="41">
        <f>I234+I235</f>
        <v>690.5</v>
      </c>
    </row>
    <row r="234" spans="1:9" ht="25.5">
      <c r="A234" s="78" t="s">
        <v>76</v>
      </c>
      <c r="B234" s="40"/>
      <c r="C234" s="39" t="s">
        <v>45</v>
      </c>
      <c r="D234" s="39" t="s">
        <v>38</v>
      </c>
      <c r="E234" s="54" t="s">
        <v>119</v>
      </c>
      <c r="F234" s="39" t="s">
        <v>77</v>
      </c>
      <c r="G234" s="41">
        <v>690.5</v>
      </c>
      <c r="H234" s="41">
        <v>690.5</v>
      </c>
      <c r="I234" s="41">
        <v>690.5</v>
      </c>
    </row>
    <row r="235" spans="1:9" ht="12.75">
      <c r="A235" s="81" t="s">
        <v>75</v>
      </c>
      <c r="B235" s="40"/>
      <c r="C235" s="39" t="s">
        <v>45</v>
      </c>
      <c r="D235" s="39" t="s">
        <v>38</v>
      </c>
      <c r="E235" s="54" t="s">
        <v>119</v>
      </c>
      <c r="F235" s="42" t="s">
        <v>195</v>
      </c>
      <c r="G235" s="41"/>
      <c r="H235" s="41"/>
      <c r="I235" s="41"/>
    </row>
    <row r="236" spans="1:9" ht="12.75" hidden="1">
      <c r="A236" s="80" t="s">
        <v>60</v>
      </c>
      <c r="B236" s="44"/>
      <c r="C236" s="42" t="s">
        <v>45</v>
      </c>
      <c r="D236" s="39" t="s">
        <v>35</v>
      </c>
      <c r="E236" s="50" t="s">
        <v>86</v>
      </c>
      <c r="F236" s="39"/>
      <c r="G236" s="41">
        <f aca="true" t="shared" si="17" ref="G236:I239">G237</f>
        <v>0</v>
      </c>
      <c r="H236" s="41">
        <f t="shared" si="17"/>
        <v>0</v>
      </c>
      <c r="I236" s="41">
        <f t="shared" si="17"/>
        <v>0</v>
      </c>
    </row>
    <row r="237" spans="1:9" ht="12.75" hidden="1">
      <c r="A237" s="80" t="s">
        <v>60</v>
      </c>
      <c r="B237" s="44"/>
      <c r="C237" s="42" t="s">
        <v>45</v>
      </c>
      <c r="D237" s="39" t="s">
        <v>35</v>
      </c>
      <c r="E237" s="50" t="s">
        <v>87</v>
      </c>
      <c r="F237" s="39"/>
      <c r="G237" s="41">
        <f t="shared" si="17"/>
        <v>0</v>
      </c>
      <c r="H237" s="41">
        <f t="shared" si="17"/>
        <v>0</v>
      </c>
      <c r="I237" s="41">
        <f t="shared" si="17"/>
        <v>0</v>
      </c>
    </row>
    <row r="238" spans="1:9" ht="12.75" hidden="1">
      <c r="A238" s="80" t="s">
        <v>154</v>
      </c>
      <c r="B238" s="44"/>
      <c r="C238" s="42" t="s">
        <v>45</v>
      </c>
      <c r="D238" s="39" t="s">
        <v>35</v>
      </c>
      <c r="E238" s="54" t="s">
        <v>103</v>
      </c>
      <c r="F238" s="39"/>
      <c r="G238" s="41">
        <f t="shared" si="17"/>
        <v>0</v>
      </c>
      <c r="H238" s="41">
        <f t="shared" si="17"/>
        <v>0</v>
      </c>
      <c r="I238" s="41">
        <f t="shared" si="17"/>
        <v>0</v>
      </c>
    </row>
    <row r="239" spans="1:9" ht="12.75" hidden="1">
      <c r="A239" s="80" t="s">
        <v>72</v>
      </c>
      <c r="B239" s="40"/>
      <c r="C239" s="39" t="s">
        <v>45</v>
      </c>
      <c r="D239" s="39" t="s">
        <v>38</v>
      </c>
      <c r="E239" s="54" t="s">
        <v>199</v>
      </c>
      <c r="F239" s="45"/>
      <c r="G239" s="41">
        <f t="shared" si="17"/>
        <v>0</v>
      </c>
      <c r="H239" s="41">
        <f t="shared" si="17"/>
        <v>0</v>
      </c>
      <c r="I239" s="41">
        <f t="shared" si="17"/>
        <v>0</v>
      </c>
    </row>
    <row r="240" spans="1:9" ht="25.5" hidden="1">
      <c r="A240" s="78" t="s">
        <v>76</v>
      </c>
      <c r="B240" s="40"/>
      <c r="C240" s="39" t="s">
        <v>45</v>
      </c>
      <c r="D240" s="39" t="s">
        <v>38</v>
      </c>
      <c r="E240" s="54" t="s">
        <v>199</v>
      </c>
      <c r="F240" s="39" t="s">
        <v>77</v>
      </c>
      <c r="G240" s="41"/>
      <c r="H240" s="41"/>
      <c r="I240" s="41"/>
    </row>
    <row r="241" spans="1:9" ht="12.75">
      <c r="A241" s="82" t="s">
        <v>27</v>
      </c>
      <c r="B241" s="32">
        <v>911</v>
      </c>
      <c r="C241" s="62" t="s">
        <v>46</v>
      </c>
      <c r="D241" s="62" t="s">
        <v>36</v>
      </c>
      <c r="E241" s="62"/>
      <c r="F241" s="62"/>
      <c r="G241" s="63">
        <f aca="true" t="shared" si="18" ref="G241:G246">G242</f>
        <v>1308.2</v>
      </c>
      <c r="H241" s="63">
        <f aca="true" t="shared" si="19" ref="H241:I244">H242</f>
        <v>1308.2</v>
      </c>
      <c r="I241" s="63">
        <f t="shared" si="19"/>
        <v>1308.2</v>
      </c>
    </row>
    <row r="242" spans="1:9" ht="12.75">
      <c r="A242" s="78" t="s">
        <v>24</v>
      </c>
      <c r="B242" s="64"/>
      <c r="C242" s="39" t="s">
        <v>46</v>
      </c>
      <c r="D242" s="39" t="s">
        <v>35</v>
      </c>
      <c r="E242" s="39"/>
      <c r="F242" s="39"/>
      <c r="G242" s="41">
        <f t="shared" si="18"/>
        <v>1308.2</v>
      </c>
      <c r="H242" s="41">
        <f t="shared" si="19"/>
        <v>1308.2</v>
      </c>
      <c r="I242" s="41">
        <f t="shared" si="19"/>
        <v>1308.2</v>
      </c>
    </row>
    <row r="243" spans="1:9" ht="12.75">
      <c r="A243" s="80" t="s">
        <v>60</v>
      </c>
      <c r="B243" s="44"/>
      <c r="C243" s="39" t="s">
        <v>46</v>
      </c>
      <c r="D243" s="39" t="s">
        <v>35</v>
      </c>
      <c r="E243" s="50" t="s">
        <v>86</v>
      </c>
      <c r="F243" s="39"/>
      <c r="G243" s="41">
        <f t="shared" si="18"/>
        <v>1308.2</v>
      </c>
      <c r="H243" s="41">
        <f t="shared" si="19"/>
        <v>1308.2</v>
      </c>
      <c r="I243" s="41">
        <f t="shared" si="19"/>
        <v>1308.2</v>
      </c>
    </row>
    <row r="244" spans="1:9" ht="12.75">
      <c r="A244" s="80" t="s">
        <v>154</v>
      </c>
      <c r="B244" s="44"/>
      <c r="C244" s="39" t="s">
        <v>46</v>
      </c>
      <c r="D244" s="39" t="s">
        <v>35</v>
      </c>
      <c r="E244" s="50" t="s">
        <v>87</v>
      </c>
      <c r="F244" s="39"/>
      <c r="G244" s="41">
        <f t="shared" si="18"/>
        <v>1308.2</v>
      </c>
      <c r="H244" s="41">
        <f t="shared" si="19"/>
        <v>1308.2</v>
      </c>
      <c r="I244" s="41">
        <f t="shared" si="19"/>
        <v>1308.2</v>
      </c>
    </row>
    <row r="245" spans="1:9" ht="12.75">
      <c r="A245" s="80" t="s">
        <v>154</v>
      </c>
      <c r="B245" s="44"/>
      <c r="C245" s="39" t="s">
        <v>46</v>
      </c>
      <c r="D245" s="39" t="s">
        <v>35</v>
      </c>
      <c r="E245" s="54" t="s">
        <v>103</v>
      </c>
      <c r="F245" s="39"/>
      <c r="G245" s="41">
        <f t="shared" si="18"/>
        <v>1308.2</v>
      </c>
      <c r="H245" s="41">
        <f>H246</f>
        <v>1308.2</v>
      </c>
      <c r="I245" s="41">
        <f>I246</f>
        <v>1308.2</v>
      </c>
    </row>
    <row r="246" spans="1:9" ht="12.75">
      <c r="A246" s="78" t="s">
        <v>28</v>
      </c>
      <c r="B246" s="44"/>
      <c r="C246" s="39" t="s">
        <v>46</v>
      </c>
      <c r="D246" s="39" t="s">
        <v>35</v>
      </c>
      <c r="E246" s="54" t="s">
        <v>126</v>
      </c>
      <c r="F246" s="39"/>
      <c r="G246" s="41">
        <f t="shared" si="18"/>
        <v>1308.2</v>
      </c>
      <c r="H246" s="41">
        <f>H247</f>
        <v>1308.2</v>
      </c>
      <c r="I246" s="41">
        <f>I247</f>
        <v>1308.2</v>
      </c>
    </row>
    <row r="247" spans="1:9" ht="25.5">
      <c r="A247" s="78" t="s">
        <v>248</v>
      </c>
      <c r="B247" s="64"/>
      <c r="C247" s="39" t="s">
        <v>46</v>
      </c>
      <c r="D247" s="39" t="s">
        <v>35</v>
      </c>
      <c r="E247" s="54" t="s">
        <v>126</v>
      </c>
      <c r="F247" s="42" t="s">
        <v>247</v>
      </c>
      <c r="G247" s="41">
        <v>1308.2</v>
      </c>
      <c r="H247" s="41">
        <v>1308.2</v>
      </c>
      <c r="I247" s="41">
        <v>1308.2</v>
      </c>
    </row>
    <row r="248" spans="1:9" ht="12.75">
      <c r="A248" s="76" t="s">
        <v>9</v>
      </c>
      <c r="B248" s="32">
        <v>911</v>
      </c>
      <c r="C248" s="62" t="s">
        <v>39</v>
      </c>
      <c r="D248" s="62" t="s">
        <v>36</v>
      </c>
      <c r="E248" s="32"/>
      <c r="F248" s="32"/>
      <c r="G248" s="63">
        <f>G255+G249</f>
        <v>20</v>
      </c>
      <c r="H248" s="63">
        <f>H255</f>
        <v>20</v>
      </c>
      <c r="I248" s="63">
        <f>I255</f>
        <v>20</v>
      </c>
    </row>
    <row r="249" spans="1:9" ht="12.75" hidden="1">
      <c r="A249" s="78" t="s">
        <v>250</v>
      </c>
      <c r="B249" s="32"/>
      <c r="C249" s="62" t="s">
        <v>39</v>
      </c>
      <c r="D249" s="62" t="s">
        <v>35</v>
      </c>
      <c r="E249" s="32"/>
      <c r="F249" s="32"/>
      <c r="G249" s="71">
        <f>G250</f>
        <v>0</v>
      </c>
      <c r="H249" s="63"/>
      <c r="I249" s="63"/>
    </row>
    <row r="250" spans="1:9" ht="12.75" hidden="1">
      <c r="A250" s="80" t="s">
        <v>60</v>
      </c>
      <c r="B250" s="61"/>
      <c r="C250" s="73" t="s">
        <v>39</v>
      </c>
      <c r="D250" s="42" t="s">
        <v>35</v>
      </c>
      <c r="E250" s="50" t="s">
        <v>86</v>
      </c>
      <c r="F250" s="32"/>
      <c r="G250" s="71">
        <f>G251</f>
        <v>0</v>
      </c>
      <c r="H250" s="63"/>
      <c r="I250" s="63"/>
    </row>
    <row r="251" spans="1:9" ht="12.75" hidden="1">
      <c r="A251" s="80" t="s">
        <v>154</v>
      </c>
      <c r="B251" s="61"/>
      <c r="C251" s="73" t="s">
        <v>39</v>
      </c>
      <c r="D251" s="42" t="s">
        <v>35</v>
      </c>
      <c r="E251" s="50" t="s">
        <v>87</v>
      </c>
      <c r="F251" s="32"/>
      <c r="G251" s="71">
        <f>G252</f>
        <v>0</v>
      </c>
      <c r="H251" s="63"/>
      <c r="I251" s="63"/>
    </row>
    <row r="252" spans="1:9" ht="12.75" hidden="1">
      <c r="A252" s="80" t="s">
        <v>154</v>
      </c>
      <c r="B252" s="61"/>
      <c r="C252" s="73" t="s">
        <v>39</v>
      </c>
      <c r="D252" s="42" t="s">
        <v>35</v>
      </c>
      <c r="E252" s="54" t="s">
        <v>103</v>
      </c>
      <c r="F252" s="32"/>
      <c r="G252" s="71">
        <f>G253</f>
        <v>0</v>
      </c>
      <c r="H252" s="63"/>
      <c r="I252" s="63"/>
    </row>
    <row r="253" spans="1:9" ht="25.5" hidden="1">
      <c r="A253" s="78" t="s">
        <v>252</v>
      </c>
      <c r="B253" s="61"/>
      <c r="C253" s="73" t="s">
        <v>39</v>
      </c>
      <c r="D253" s="42" t="s">
        <v>35</v>
      </c>
      <c r="E253" s="54" t="s">
        <v>251</v>
      </c>
      <c r="F253" s="32"/>
      <c r="G253" s="71">
        <f>G254</f>
        <v>0</v>
      </c>
      <c r="H253" s="63"/>
      <c r="I253" s="63"/>
    </row>
    <row r="254" spans="1:9" ht="25.5" hidden="1">
      <c r="A254" s="78" t="s">
        <v>76</v>
      </c>
      <c r="B254" s="61"/>
      <c r="C254" s="73" t="s">
        <v>39</v>
      </c>
      <c r="D254" s="73" t="s">
        <v>44</v>
      </c>
      <c r="E254" s="54" t="s">
        <v>251</v>
      </c>
      <c r="F254" s="39" t="s">
        <v>77</v>
      </c>
      <c r="G254" s="1">
        <v>0</v>
      </c>
      <c r="H254" s="63"/>
      <c r="I254" s="63"/>
    </row>
    <row r="255" spans="1:9" ht="12.75" hidden="1">
      <c r="A255" s="78" t="s">
        <v>29</v>
      </c>
      <c r="B255" s="44"/>
      <c r="C255" s="73" t="s">
        <v>39</v>
      </c>
      <c r="D255" s="73" t="s">
        <v>44</v>
      </c>
      <c r="E255" s="74"/>
      <c r="F255" s="74"/>
      <c r="G255" s="67">
        <f>G257+G261</f>
        <v>20</v>
      </c>
      <c r="H255" s="67">
        <f>H257+H261</f>
        <v>20</v>
      </c>
      <c r="I255" s="67">
        <f>I257+I261</f>
        <v>20</v>
      </c>
    </row>
    <row r="256" spans="1:9" ht="25.5" hidden="1">
      <c r="A256" s="80" t="s">
        <v>111</v>
      </c>
      <c r="B256" s="44"/>
      <c r="C256" s="73" t="s">
        <v>39</v>
      </c>
      <c r="D256" s="73" t="s">
        <v>44</v>
      </c>
      <c r="E256" s="54" t="s">
        <v>155</v>
      </c>
      <c r="F256" s="74"/>
      <c r="G256" s="67">
        <f aca="true" t="shared" si="20" ref="G256:I257">G259</f>
        <v>20</v>
      </c>
      <c r="H256" s="67">
        <f t="shared" si="20"/>
        <v>20</v>
      </c>
      <c r="I256" s="67">
        <f t="shared" si="20"/>
        <v>20</v>
      </c>
    </row>
    <row r="257" spans="1:9" ht="51">
      <c r="A257" s="81" t="s">
        <v>121</v>
      </c>
      <c r="B257" s="40"/>
      <c r="C257" s="73" t="s">
        <v>39</v>
      </c>
      <c r="D257" s="73" t="s">
        <v>44</v>
      </c>
      <c r="E257" s="54" t="s">
        <v>122</v>
      </c>
      <c r="F257" s="73"/>
      <c r="G257" s="67">
        <f>G258</f>
        <v>20</v>
      </c>
      <c r="H257" s="67">
        <f t="shared" si="20"/>
        <v>20</v>
      </c>
      <c r="I257" s="67">
        <f t="shared" si="20"/>
        <v>20</v>
      </c>
    </row>
    <row r="258" spans="1:9" ht="25.5">
      <c r="A258" s="80" t="s">
        <v>125</v>
      </c>
      <c r="B258" s="40"/>
      <c r="C258" s="73" t="s">
        <v>39</v>
      </c>
      <c r="D258" s="73" t="s">
        <v>44</v>
      </c>
      <c r="E258" s="54" t="s">
        <v>123</v>
      </c>
      <c r="F258" s="73"/>
      <c r="G258" s="67">
        <f aca="true" t="shared" si="21" ref="G258:I259">G259</f>
        <v>20</v>
      </c>
      <c r="H258" s="67">
        <f t="shared" si="21"/>
        <v>20</v>
      </c>
      <c r="I258" s="67">
        <f t="shared" si="21"/>
        <v>20</v>
      </c>
    </row>
    <row r="259" spans="1:9" ht="12.75">
      <c r="A259" s="78" t="s">
        <v>10</v>
      </c>
      <c r="B259" s="40"/>
      <c r="C259" s="73" t="s">
        <v>39</v>
      </c>
      <c r="D259" s="73" t="s">
        <v>44</v>
      </c>
      <c r="E259" s="54" t="s">
        <v>124</v>
      </c>
      <c r="F259" s="73"/>
      <c r="G259" s="67">
        <f>G260</f>
        <v>20</v>
      </c>
      <c r="H259" s="67">
        <f t="shared" si="21"/>
        <v>20</v>
      </c>
      <c r="I259" s="67">
        <f t="shared" si="21"/>
        <v>20</v>
      </c>
    </row>
    <row r="260" spans="1:9" ht="25.5">
      <c r="A260" s="78" t="s">
        <v>76</v>
      </c>
      <c r="B260" s="61"/>
      <c r="C260" s="73" t="s">
        <v>39</v>
      </c>
      <c r="D260" s="73" t="s">
        <v>44</v>
      </c>
      <c r="E260" s="54" t="s">
        <v>124</v>
      </c>
      <c r="F260" s="39" t="s">
        <v>77</v>
      </c>
      <c r="G260" s="71">
        <v>20</v>
      </c>
      <c r="H260" s="71">
        <v>20</v>
      </c>
      <c r="I260" s="71">
        <v>20</v>
      </c>
    </row>
    <row r="261" spans="1:9" ht="12.75" hidden="1">
      <c r="A261" s="80" t="s">
        <v>60</v>
      </c>
      <c r="B261" s="61"/>
      <c r="C261" s="73" t="s">
        <v>39</v>
      </c>
      <c r="D261" s="73" t="s">
        <v>44</v>
      </c>
      <c r="E261" s="50" t="s">
        <v>86</v>
      </c>
      <c r="F261" s="39"/>
      <c r="G261" s="41"/>
      <c r="H261" s="41"/>
      <c r="I261" s="41"/>
    </row>
    <row r="262" spans="1:9" ht="12.75" hidden="1">
      <c r="A262" s="80" t="s">
        <v>154</v>
      </c>
      <c r="B262" s="61"/>
      <c r="C262" s="73" t="s">
        <v>39</v>
      </c>
      <c r="D262" s="73" t="s">
        <v>44</v>
      </c>
      <c r="E262" s="50" t="s">
        <v>87</v>
      </c>
      <c r="F262" s="39"/>
      <c r="G262" s="41"/>
      <c r="H262" s="41"/>
      <c r="I262" s="41"/>
    </row>
    <row r="263" spans="1:9" ht="12.75" hidden="1">
      <c r="A263" s="80" t="s">
        <v>154</v>
      </c>
      <c r="B263" s="61"/>
      <c r="C263" s="73" t="s">
        <v>39</v>
      </c>
      <c r="D263" s="73" t="s">
        <v>44</v>
      </c>
      <c r="E263" s="54" t="s">
        <v>103</v>
      </c>
      <c r="F263" s="39"/>
      <c r="G263" s="41"/>
      <c r="H263" s="41"/>
      <c r="I263" s="41"/>
    </row>
    <row r="264" spans="1:9" ht="12.75" hidden="1">
      <c r="A264" s="78" t="s">
        <v>10</v>
      </c>
      <c r="B264" s="61"/>
      <c r="C264" s="73" t="s">
        <v>39</v>
      </c>
      <c r="D264" s="73" t="s">
        <v>44</v>
      </c>
      <c r="E264" s="54" t="s">
        <v>198</v>
      </c>
      <c r="F264" s="39"/>
      <c r="G264" s="41"/>
      <c r="H264" s="41"/>
      <c r="I264" s="41"/>
    </row>
    <row r="265" spans="1:9" ht="25.5" hidden="1">
      <c r="A265" s="78" t="s">
        <v>76</v>
      </c>
      <c r="B265" s="61"/>
      <c r="C265" s="73" t="s">
        <v>39</v>
      </c>
      <c r="D265" s="73" t="s">
        <v>44</v>
      </c>
      <c r="E265" s="54" t="s">
        <v>198</v>
      </c>
      <c r="F265" s="42" t="s">
        <v>77</v>
      </c>
      <c r="G265" s="41"/>
      <c r="H265" s="41"/>
      <c r="I265" s="41"/>
    </row>
    <row r="266" ht="12.75">
      <c r="A266" s="75"/>
    </row>
    <row r="267" ht="12.75">
      <c r="A267" s="75"/>
    </row>
    <row r="268" ht="12.75">
      <c r="A268" s="75"/>
    </row>
    <row r="269" ht="12.75">
      <c r="A269" s="75"/>
    </row>
    <row r="270" ht="12.75">
      <c r="A270" s="75"/>
    </row>
    <row r="271" ht="12.75">
      <c r="A271" s="75"/>
    </row>
    <row r="272" ht="12.75">
      <c r="A272" s="75"/>
    </row>
    <row r="273" ht="12.75">
      <c r="A273" s="75"/>
    </row>
    <row r="274" ht="12.75">
      <c r="A274" s="75"/>
    </row>
    <row r="275" ht="12.75">
      <c r="A275" s="75"/>
    </row>
    <row r="276" ht="12.75">
      <c r="A276" s="75"/>
    </row>
    <row r="277" ht="12.75">
      <c r="A277" s="75"/>
    </row>
    <row r="278" ht="12.75">
      <c r="A278" s="75"/>
    </row>
    <row r="279" ht="12.75">
      <c r="A279" s="75"/>
    </row>
    <row r="280" ht="12.75">
      <c r="A280" s="75"/>
    </row>
    <row r="281" ht="12.75">
      <c r="A281" s="75"/>
    </row>
    <row r="282" ht="12.75">
      <c r="A282" s="75"/>
    </row>
    <row r="283" ht="12.75">
      <c r="A283" s="75"/>
    </row>
    <row r="284" ht="12.75">
      <c r="A284" s="75"/>
    </row>
    <row r="285" ht="12.75">
      <c r="A285" s="75"/>
    </row>
    <row r="286" ht="12.75">
      <c r="A286" s="75"/>
    </row>
    <row r="287" ht="12.75">
      <c r="A287" s="75"/>
    </row>
    <row r="288" ht="12.75">
      <c r="A288" s="75"/>
    </row>
    <row r="289" ht="12.75">
      <c r="A289" s="75"/>
    </row>
    <row r="290" ht="12.75">
      <c r="A290" s="75"/>
    </row>
    <row r="291" ht="12.75">
      <c r="A291" s="75"/>
    </row>
    <row r="292" ht="12.75">
      <c r="A292" s="75"/>
    </row>
    <row r="293" ht="12.75">
      <c r="A293" s="75"/>
    </row>
    <row r="294" ht="12.75">
      <c r="A294" s="75"/>
    </row>
    <row r="295" ht="12.75">
      <c r="A295" s="75"/>
    </row>
    <row r="296" ht="12.75">
      <c r="A296" s="75"/>
    </row>
    <row r="297" ht="12.75">
      <c r="A297" s="75"/>
    </row>
    <row r="298" ht="12.75">
      <c r="A298" s="75"/>
    </row>
    <row r="299" ht="12.75">
      <c r="A299" s="75"/>
    </row>
    <row r="300" ht="12.75">
      <c r="A300" s="75"/>
    </row>
    <row r="301" ht="12.75">
      <c r="A301" s="75"/>
    </row>
    <row r="302" ht="12.75">
      <c r="A302" s="75"/>
    </row>
    <row r="303" ht="12.75">
      <c r="A303" s="75"/>
    </row>
    <row r="304" ht="12.75">
      <c r="A304" s="75"/>
    </row>
    <row r="305" ht="12.75">
      <c r="A305" s="75"/>
    </row>
    <row r="306" ht="12.75">
      <c r="A306" s="75"/>
    </row>
    <row r="307" ht="12.75">
      <c r="A307" s="75"/>
    </row>
    <row r="308" ht="12.75">
      <c r="A308" s="75"/>
    </row>
    <row r="309" ht="12.75">
      <c r="A309" s="75"/>
    </row>
    <row r="310" ht="12.75">
      <c r="A310" s="75"/>
    </row>
    <row r="311" ht="12.75">
      <c r="A311" s="75"/>
    </row>
    <row r="312" ht="12.75">
      <c r="A312" s="75"/>
    </row>
    <row r="313" ht="12.75">
      <c r="A313" s="75"/>
    </row>
    <row r="314" ht="12.75">
      <c r="A314" s="75"/>
    </row>
    <row r="315" ht="12.75">
      <c r="A315" s="75"/>
    </row>
    <row r="316" ht="12.75">
      <c r="A316" s="75"/>
    </row>
    <row r="317" ht="12.75">
      <c r="A317" s="75"/>
    </row>
    <row r="318" ht="12.75">
      <c r="A318" s="75"/>
    </row>
    <row r="319" ht="12.75">
      <c r="A319" s="75"/>
    </row>
    <row r="320" ht="12.75">
      <c r="A320" s="75"/>
    </row>
    <row r="321" ht="12.75">
      <c r="A321" s="75"/>
    </row>
    <row r="322" ht="12.75">
      <c r="A322" s="75"/>
    </row>
    <row r="323" ht="12.75">
      <c r="A323" s="75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  <row r="351" ht="12.75">
      <c r="A351" s="75"/>
    </row>
    <row r="352" ht="12.75">
      <c r="A352" s="75"/>
    </row>
    <row r="353" ht="12.75">
      <c r="A353" s="75"/>
    </row>
    <row r="354" ht="12.75">
      <c r="A354" s="75"/>
    </row>
    <row r="355" ht="12.75">
      <c r="A355" s="75"/>
    </row>
    <row r="356" ht="12.75">
      <c r="A356" s="75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PageLayoutView="0" workbookViewId="0" topLeftCell="A1">
      <selection activeCell="A1" sqref="A1:I262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68" customWidth="1"/>
    <col min="4" max="4" width="5.8515625" style="1" customWidth="1"/>
    <col min="5" max="5" width="5.57421875" style="1" customWidth="1"/>
    <col min="6" max="6" width="4.57421875" style="1" customWidth="1"/>
    <col min="7" max="7" width="10.28125" style="1" customWidth="1"/>
    <col min="8" max="8" width="11.140625" style="16" customWidth="1"/>
    <col min="9" max="9" width="9.57421875" style="1" bestFit="1" customWidth="1"/>
    <col min="10" max="11" width="9.0039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230</v>
      </c>
      <c r="J1" s="20"/>
      <c r="K1" s="20"/>
      <c r="L1" s="20"/>
    </row>
    <row r="2" spans="9:12" ht="12.75">
      <c r="I2" s="18" t="s">
        <v>157</v>
      </c>
      <c r="J2" s="21"/>
      <c r="K2" s="21"/>
      <c r="L2" s="21"/>
    </row>
    <row r="3" spans="9:12" ht="12.75">
      <c r="I3" s="18" t="s">
        <v>158</v>
      </c>
      <c r="J3" s="21"/>
      <c r="K3" s="21"/>
      <c r="L3" s="21"/>
    </row>
    <row r="4" spans="9:12" ht="12.75">
      <c r="I4" s="18" t="s">
        <v>159</v>
      </c>
      <c r="J4" s="21"/>
      <c r="K4" s="21"/>
      <c r="L4" s="21"/>
    </row>
    <row r="5" spans="9:12" ht="12.75">
      <c r="I5" s="18" t="s">
        <v>267</v>
      </c>
      <c r="J5" s="88"/>
      <c r="K5" s="88"/>
      <c r="L5" s="21"/>
    </row>
    <row r="6" spans="1:9" ht="75" customHeight="1">
      <c r="A6" s="205" t="s">
        <v>307</v>
      </c>
      <c r="B6" s="205"/>
      <c r="C6" s="205"/>
      <c r="D6" s="205"/>
      <c r="E6" s="205"/>
      <c r="F6" s="205"/>
      <c r="G6" s="205"/>
      <c r="H6" s="205"/>
      <c r="I6" s="205"/>
    </row>
    <row r="7" ht="12.75">
      <c r="I7" s="22" t="s">
        <v>0</v>
      </c>
    </row>
    <row r="9" spans="1:12" ht="12.75">
      <c r="A9" s="23" t="s">
        <v>1</v>
      </c>
      <c r="B9" s="23" t="s">
        <v>48</v>
      </c>
      <c r="C9" s="146" t="s">
        <v>2</v>
      </c>
      <c r="D9" s="23" t="s">
        <v>3</v>
      </c>
      <c r="E9" s="23" t="s">
        <v>4</v>
      </c>
      <c r="F9" s="24" t="s">
        <v>5</v>
      </c>
      <c r="G9" s="25">
        <v>2021</v>
      </c>
      <c r="H9" s="25">
        <v>2022</v>
      </c>
      <c r="I9" s="25">
        <v>2023</v>
      </c>
      <c r="J9" s="101"/>
      <c r="K9" s="101"/>
      <c r="L9" s="101"/>
    </row>
    <row r="10" spans="1:12" ht="12.75">
      <c r="A10" s="26"/>
      <c r="B10" s="26"/>
      <c r="C10" s="147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1"/>
      <c r="K10" s="101"/>
      <c r="L10" s="101"/>
    </row>
    <row r="11" spans="1:12" ht="15">
      <c r="A11" s="77" t="s">
        <v>249</v>
      </c>
      <c r="B11" s="115">
        <v>911</v>
      </c>
      <c r="C11" s="148" t="s">
        <v>15</v>
      </c>
      <c r="D11" s="145"/>
      <c r="E11" s="145"/>
      <c r="F11" s="145" t="s">
        <v>15</v>
      </c>
      <c r="G11" s="110">
        <f>G20+G13++G86+G92+G156+G256+G234+G215+G137+G142+G68+G263+G243+G222+G229+G147</f>
        <v>41279.12503999999</v>
      </c>
      <c r="H11" s="110">
        <f>H20+H13++H86+H92+H156+H256+H234+H215+H137+H142+H68+H263+H243+H222-0.02</f>
        <v>36908.695040000006</v>
      </c>
      <c r="I11" s="110">
        <f>I20+I13++I86+I92+I156+I256+I234+I215+I137+I142+I68+I263+I243+I222</f>
        <v>36261.175039999995</v>
      </c>
      <c r="J11" s="31"/>
      <c r="K11" s="101"/>
      <c r="L11" s="101"/>
    </row>
    <row r="12" spans="1:12" ht="15">
      <c r="A12" s="76" t="s">
        <v>241</v>
      </c>
      <c r="B12" s="115"/>
      <c r="C12" s="148"/>
      <c r="D12" s="145"/>
      <c r="E12" s="145"/>
      <c r="F12" s="145"/>
      <c r="G12" s="110">
        <f>G13+G20+G68+G92+G137+G142+G147</f>
        <v>25240.52504</v>
      </c>
      <c r="H12" s="110">
        <f>H13+H20+H68+H92+H137+H142+0.01</f>
        <v>20766.25504</v>
      </c>
      <c r="I12" s="110">
        <f>I13+I20+I68+I92+I137+I142</f>
        <v>20337.34504</v>
      </c>
      <c r="J12" s="91"/>
      <c r="K12" s="101"/>
      <c r="L12" s="101"/>
    </row>
    <row r="13" spans="1:12" ht="47.25" customHeight="1">
      <c r="A13" s="83" t="s">
        <v>99</v>
      </c>
      <c r="B13" s="108"/>
      <c r="C13" s="160" t="s">
        <v>100</v>
      </c>
      <c r="D13" s="109"/>
      <c r="E13" s="109"/>
      <c r="F13" s="109"/>
      <c r="G13" s="110">
        <f aca="true" t="shared" si="0" ref="G13:I18">G14</f>
        <v>278.2</v>
      </c>
      <c r="H13" s="110">
        <f t="shared" si="0"/>
        <v>80.4</v>
      </c>
      <c r="I13" s="110">
        <f t="shared" si="0"/>
        <v>82.5</v>
      </c>
      <c r="J13" s="91"/>
      <c r="K13" s="101"/>
      <c r="L13" s="101"/>
    </row>
    <row r="14" spans="1:12" ht="15">
      <c r="A14" s="76" t="s">
        <v>31</v>
      </c>
      <c r="B14" s="95">
        <v>911</v>
      </c>
      <c r="C14" s="150"/>
      <c r="D14" s="109" t="s">
        <v>37</v>
      </c>
      <c r="E14" s="109" t="s">
        <v>36</v>
      </c>
      <c r="F14" s="109"/>
      <c r="G14" s="96">
        <f t="shared" si="0"/>
        <v>278.2</v>
      </c>
      <c r="H14" s="96">
        <f t="shared" si="0"/>
        <v>80.4</v>
      </c>
      <c r="I14" s="96">
        <f t="shared" si="0"/>
        <v>82.5</v>
      </c>
      <c r="J14" s="91"/>
      <c r="K14" s="91"/>
      <c r="L14" s="91"/>
    </row>
    <row r="15" spans="1:10" ht="27.75" customHeight="1">
      <c r="A15" s="78" t="s">
        <v>30</v>
      </c>
      <c r="B15" s="78"/>
      <c r="C15" s="151"/>
      <c r="D15" s="111" t="s">
        <v>37</v>
      </c>
      <c r="E15" s="111" t="s">
        <v>42</v>
      </c>
      <c r="F15" s="111"/>
      <c r="G15" s="112">
        <f t="shared" si="0"/>
        <v>278.2</v>
      </c>
      <c r="H15" s="112">
        <f t="shared" si="0"/>
        <v>80.4</v>
      </c>
      <c r="I15" s="112">
        <f t="shared" si="0"/>
        <v>82.5</v>
      </c>
      <c r="J15" s="31"/>
    </row>
    <row r="16" spans="1:10" ht="30" customHeight="1">
      <c r="A16" s="80" t="s">
        <v>207</v>
      </c>
      <c r="B16" s="113"/>
      <c r="C16" s="152" t="s">
        <v>101</v>
      </c>
      <c r="D16" s="111" t="s">
        <v>37</v>
      </c>
      <c r="E16" s="111" t="s">
        <v>42</v>
      </c>
      <c r="F16" s="111"/>
      <c r="G16" s="112">
        <f t="shared" si="0"/>
        <v>278.2</v>
      </c>
      <c r="H16" s="112">
        <f t="shared" si="0"/>
        <v>80.4</v>
      </c>
      <c r="I16" s="112">
        <f t="shared" si="0"/>
        <v>82.5</v>
      </c>
      <c r="J16" s="31"/>
    </row>
    <row r="17" spans="1:10" ht="51">
      <c r="A17" s="80" t="s">
        <v>183</v>
      </c>
      <c r="B17" s="78"/>
      <c r="C17" s="152" t="s">
        <v>102</v>
      </c>
      <c r="D17" s="111" t="s">
        <v>37</v>
      </c>
      <c r="E17" s="111" t="s">
        <v>42</v>
      </c>
      <c r="F17" s="111"/>
      <c r="G17" s="112">
        <f t="shared" si="0"/>
        <v>278.2</v>
      </c>
      <c r="H17" s="112">
        <f t="shared" si="0"/>
        <v>80.4</v>
      </c>
      <c r="I17" s="112">
        <f t="shared" si="0"/>
        <v>82.5</v>
      </c>
      <c r="J17" s="31"/>
    </row>
    <row r="18" spans="1:10" ht="12.75">
      <c r="A18" s="80" t="s">
        <v>162</v>
      </c>
      <c r="B18" s="78"/>
      <c r="C18" s="152" t="s">
        <v>133</v>
      </c>
      <c r="D18" s="111" t="s">
        <v>37</v>
      </c>
      <c r="E18" s="111" t="s">
        <v>42</v>
      </c>
      <c r="F18" s="111"/>
      <c r="G18" s="112">
        <f t="shared" si="0"/>
        <v>278.2</v>
      </c>
      <c r="H18" s="112">
        <f t="shared" si="0"/>
        <v>80.4</v>
      </c>
      <c r="I18" s="112">
        <f t="shared" si="0"/>
        <v>82.5</v>
      </c>
      <c r="J18" s="31"/>
    </row>
    <row r="19" spans="1:10" ht="25.5">
      <c r="A19" s="78" t="s">
        <v>76</v>
      </c>
      <c r="B19" s="78"/>
      <c r="C19" s="152" t="s">
        <v>133</v>
      </c>
      <c r="D19" s="111" t="s">
        <v>37</v>
      </c>
      <c r="E19" s="111" t="s">
        <v>42</v>
      </c>
      <c r="F19" s="111" t="s">
        <v>77</v>
      </c>
      <c r="G19" s="112">
        <f>6!G92</f>
        <v>278.2</v>
      </c>
      <c r="H19" s="112">
        <f>6!H92</f>
        <v>80.4</v>
      </c>
      <c r="I19" s="112">
        <f>6!I92</f>
        <v>82.5</v>
      </c>
      <c r="J19" s="31"/>
    </row>
    <row r="20" spans="1:10" ht="25.5">
      <c r="A20" s="83" t="s">
        <v>111</v>
      </c>
      <c r="B20" s="115"/>
      <c r="C20" s="160" t="s">
        <v>107</v>
      </c>
      <c r="D20" s="115"/>
      <c r="E20" s="115"/>
      <c r="F20" s="115"/>
      <c r="G20" s="110">
        <f>G21+G26+G62</f>
        <v>10032.8</v>
      </c>
      <c r="H20" s="110">
        <f>H21+H26+H62</f>
        <v>9163.62</v>
      </c>
      <c r="I20" s="110">
        <f>I21+I26+I62</f>
        <v>9163.62</v>
      </c>
      <c r="J20" s="31"/>
    </row>
    <row r="21" spans="1:12" ht="10.5" customHeight="1" hidden="1">
      <c r="A21" s="76"/>
      <c r="B21" s="78"/>
      <c r="C21" s="152"/>
      <c r="D21" s="94"/>
      <c r="E21" s="94"/>
      <c r="F21" s="111"/>
      <c r="G21" s="112"/>
      <c r="H21" s="112"/>
      <c r="I21" s="112"/>
      <c r="J21" s="31"/>
      <c r="K21" s="31"/>
      <c r="L21" s="31"/>
    </row>
    <row r="22" spans="1:10" ht="15" customHeight="1" hidden="1">
      <c r="A22" s="104"/>
      <c r="B22" s="78"/>
      <c r="C22" s="152"/>
      <c r="D22" s="111"/>
      <c r="E22" s="111"/>
      <c r="F22" s="116"/>
      <c r="G22" s="112"/>
      <c r="H22" s="112"/>
      <c r="I22" s="112"/>
      <c r="J22" s="31"/>
    </row>
    <row r="23" spans="1:10" ht="12.75" hidden="1">
      <c r="A23" s="80"/>
      <c r="B23" s="78"/>
      <c r="C23" s="152"/>
      <c r="D23" s="111"/>
      <c r="E23" s="111"/>
      <c r="F23" s="116"/>
      <c r="G23" s="112"/>
      <c r="H23" s="112"/>
      <c r="I23" s="112"/>
      <c r="J23" s="31"/>
    </row>
    <row r="24" spans="1:10" ht="12.75" hidden="1">
      <c r="A24" s="78"/>
      <c r="B24" s="78"/>
      <c r="C24" s="152"/>
      <c r="D24" s="111"/>
      <c r="E24" s="111"/>
      <c r="F24" s="116"/>
      <c r="G24" s="112"/>
      <c r="H24" s="112"/>
      <c r="I24" s="112"/>
      <c r="J24" s="31"/>
    </row>
    <row r="25" spans="1:10" ht="12.75" hidden="1">
      <c r="A25" s="79"/>
      <c r="B25" s="78"/>
      <c r="C25" s="153"/>
      <c r="D25" s="111"/>
      <c r="E25" s="111"/>
      <c r="F25" s="114"/>
      <c r="G25" s="112"/>
      <c r="H25" s="112"/>
      <c r="I25" s="112"/>
      <c r="J25" s="31"/>
    </row>
    <row r="26" spans="1:10" ht="12.75">
      <c r="A26" s="76" t="s">
        <v>14</v>
      </c>
      <c r="B26" s="95">
        <v>911</v>
      </c>
      <c r="C26" s="154"/>
      <c r="D26" s="94" t="s">
        <v>45</v>
      </c>
      <c r="E26" s="94" t="s">
        <v>36</v>
      </c>
      <c r="F26" s="95" t="s">
        <v>15</v>
      </c>
      <c r="G26" s="96">
        <f>G27+G52</f>
        <v>10012.8</v>
      </c>
      <c r="H26" s="96">
        <f>H27+H52</f>
        <v>9143.62</v>
      </c>
      <c r="I26" s="96">
        <f>I27+I52</f>
        <v>9143.62</v>
      </c>
      <c r="J26" s="31"/>
    </row>
    <row r="27" spans="1:13" ht="12.75">
      <c r="A27" s="76" t="s">
        <v>12</v>
      </c>
      <c r="B27" s="76"/>
      <c r="C27" s="154"/>
      <c r="D27" s="94" t="s">
        <v>45</v>
      </c>
      <c r="E27" s="94" t="s">
        <v>35</v>
      </c>
      <c r="F27" s="95" t="s">
        <v>15</v>
      </c>
      <c r="G27" s="96">
        <f>G28+G36+G44</f>
        <v>9267.3</v>
      </c>
      <c r="H27" s="96">
        <f>H28+H36+H44</f>
        <v>8398.12</v>
      </c>
      <c r="I27" s="96">
        <f>I28+I36+I44</f>
        <v>8398.12</v>
      </c>
      <c r="J27" s="31"/>
      <c r="K27" s="31"/>
      <c r="L27" s="31"/>
      <c r="M27" s="31"/>
    </row>
    <row r="28" spans="1:9" ht="27">
      <c r="A28" s="105" t="s">
        <v>304</v>
      </c>
      <c r="B28" s="78"/>
      <c r="C28" s="152" t="s">
        <v>108</v>
      </c>
      <c r="D28" s="111" t="s">
        <v>45</v>
      </c>
      <c r="E28" s="111" t="s">
        <v>35</v>
      </c>
      <c r="F28" s="116" t="s">
        <v>15</v>
      </c>
      <c r="G28" s="112">
        <f>G29</f>
        <v>9267.3</v>
      </c>
      <c r="H28" s="112">
        <f>H29</f>
        <v>8398.12</v>
      </c>
      <c r="I28" s="112">
        <f>I29</f>
        <v>8398.12</v>
      </c>
    </row>
    <row r="29" spans="1:10" ht="25.5">
      <c r="A29" s="80" t="s">
        <v>305</v>
      </c>
      <c r="B29" s="78"/>
      <c r="C29" s="152" t="s">
        <v>109</v>
      </c>
      <c r="D29" s="111" t="s">
        <v>45</v>
      </c>
      <c r="E29" s="111" t="s">
        <v>35</v>
      </c>
      <c r="F29" s="116"/>
      <c r="G29" s="112">
        <f>G30+G32+G34</f>
        <v>9267.3</v>
      </c>
      <c r="H29" s="112">
        <f aca="true" t="shared" si="1" ref="G29:I30">H30+H32</f>
        <v>8398.12</v>
      </c>
      <c r="I29" s="112">
        <f t="shared" si="1"/>
        <v>8398.12</v>
      </c>
      <c r="J29" s="31"/>
    </row>
    <row r="30" spans="1:10" ht="12.75">
      <c r="A30" s="80" t="s">
        <v>306</v>
      </c>
      <c r="B30" s="78"/>
      <c r="C30" s="155" t="s">
        <v>110</v>
      </c>
      <c r="D30" s="111" t="s">
        <v>45</v>
      </c>
      <c r="E30" s="111" t="s">
        <v>35</v>
      </c>
      <c r="F30" s="116"/>
      <c r="G30" s="112">
        <f t="shared" si="1"/>
        <v>6887.7</v>
      </c>
      <c r="H30" s="112">
        <f t="shared" si="1"/>
        <v>6018.6</v>
      </c>
      <c r="I30" s="112">
        <f t="shared" si="1"/>
        <v>6018.6</v>
      </c>
      <c r="J30" s="31"/>
    </row>
    <row r="31" spans="1:10" ht="12.75">
      <c r="A31" s="79" t="s">
        <v>132</v>
      </c>
      <c r="B31" s="78"/>
      <c r="C31" s="155" t="s">
        <v>110</v>
      </c>
      <c r="D31" s="111" t="s">
        <v>45</v>
      </c>
      <c r="E31" s="111" t="s">
        <v>35</v>
      </c>
      <c r="F31" s="114">
        <v>110</v>
      </c>
      <c r="G31" s="112">
        <f>6!G201</f>
        <v>2545.2</v>
      </c>
      <c r="H31" s="112">
        <f>6!H201</f>
        <v>2545.2</v>
      </c>
      <c r="I31" s="112">
        <f>6!I201</f>
        <v>2545.2</v>
      </c>
      <c r="J31" s="31"/>
    </row>
    <row r="32" spans="1:10" ht="12.75">
      <c r="A32" s="79" t="s">
        <v>132</v>
      </c>
      <c r="B32" s="78"/>
      <c r="C32" s="155" t="s">
        <v>190</v>
      </c>
      <c r="D32" s="111" t="s">
        <v>45</v>
      </c>
      <c r="E32" s="111" t="s">
        <v>35</v>
      </c>
      <c r="F32" s="114">
        <v>110</v>
      </c>
      <c r="G32" s="112">
        <f>6!G202</f>
        <v>2379.6</v>
      </c>
      <c r="H32" s="112">
        <f>6!H202</f>
        <v>2379.52</v>
      </c>
      <c r="I32" s="112">
        <f>6!I202</f>
        <v>2379.52</v>
      </c>
      <c r="J32" s="31"/>
    </row>
    <row r="33" spans="1:10" ht="25.5">
      <c r="A33" s="78" t="s">
        <v>76</v>
      </c>
      <c r="B33" s="78"/>
      <c r="C33" s="155" t="s">
        <v>110</v>
      </c>
      <c r="D33" s="111" t="s">
        <v>45</v>
      </c>
      <c r="E33" s="111" t="s">
        <v>35</v>
      </c>
      <c r="F33" s="111" t="s">
        <v>77</v>
      </c>
      <c r="G33" s="112">
        <f>6!G203</f>
        <v>4342.5</v>
      </c>
      <c r="H33" s="112">
        <f>6!H203</f>
        <v>3473.4</v>
      </c>
      <c r="I33" s="112">
        <f>6!I203</f>
        <v>3473.4</v>
      </c>
      <c r="J33" s="31"/>
    </row>
    <row r="34" spans="1:10" ht="25.5" hidden="1">
      <c r="A34" s="78" t="s">
        <v>252</v>
      </c>
      <c r="B34" s="78"/>
      <c r="C34" s="152" t="s">
        <v>254</v>
      </c>
      <c r="D34" s="111" t="s">
        <v>45</v>
      </c>
      <c r="E34" s="111" t="s">
        <v>35</v>
      </c>
      <c r="F34" s="111"/>
      <c r="G34" s="112">
        <f>G35</f>
        <v>0</v>
      </c>
      <c r="H34" s="112"/>
      <c r="I34" s="112"/>
      <c r="J34" s="31"/>
    </row>
    <row r="35" spans="1:10" ht="25.5" hidden="1">
      <c r="A35" s="78" t="s">
        <v>76</v>
      </c>
      <c r="B35" s="78"/>
      <c r="C35" s="152" t="s">
        <v>254</v>
      </c>
      <c r="D35" s="111" t="s">
        <v>45</v>
      </c>
      <c r="E35" s="111" t="s">
        <v>35</v>
      </c>
      <c r="F35" s="111" t="s">
        <v>77</v>
      </c>
      <c r="G35" s="112"/>
      <c r="H35" s="112"/>
      <c r="I35" s="112"/>
      <c r="J35" s="31"/>
    </row>
    <row r="36" spans="1:12" ht="13.5" hidden="1">
      <c r="A36" s="105" t="s">
        <v>219</v>
      </c>
      <c r="B36" s="78"/>
      <c r="C36" s="155" t="s">
        <v>236</v>
      </c>
      <c r="D36" s="111" t="s">
        <v>45</v>
      </c>
      <c r="E36" s="111" t="s">
        <v>35</v>
      </c>
      <c r="F36" s="114"/>
      <c r="G36" s="112">
        <f>G37</f>
        <v>0</v>
      </c>
      <c r="H36" s="112">
        <f>H37</f>
        <v>0</v>
      </c>
      <c r="I36" s="112">
        <f>I37</f>
        <v>0</v>
      </c>
      <c r="J36" s="31"/>
      <c r="K36" s="31"/>
      <c r="L36" s="31"/>
    </row>
    <row r="37" spans="1:10" ht="12.75" hidden="1">
      <c r="A37" s="80" t="s">
        <v>220</v>
      </c>
      <c r="B37" s="78"/>
      <c r="C37" s="155" t="s">
        <v>237</v>
      </c>
      <c r="D37" s="111" t="s">
        <v>45</v>
      </c>
      <c r="E37" s="111" t="s">
        <v>35</v>
      </c>
      <c r="F37" s="114"/>
      <c r="G37" s="112">
        <f>G38+G40+G42</f>
        <v>0</v>
      </c>
      <c r="H37" s="112">
        <f aca="true" t="shared" si="2" ref="G37:I38">H38+H40</f>
        <v>0</v>
      </c>
      <c r="I37" s="112">
        <f t="shared" si="2"/>
        <v>0</v>
      </c>
      <c r="J37" s="31"/>
    </row>
    <row r="38" spans="1:10" ht="12.75" hidden="1">
      <c r="A38" s="80" t="s">
        <v>221</v>
      </c>
      <c r="B38" s="78"/>
      <c r="C38" s="155" t="s">
        <v>222</v>
      </c>
      <c r="D38" s="111" t="s">
        <v>45</v>
      </c>
      <c r="E38" s="111" t="s">
        <v>35</v>
      </c>
      <c r="F38" s="114"/>
      <c r="G38" s="112">
        <f t="shared" si="2"/>
        <v>0</v>
      </c>
      <c r="H38" s="112">
        <f t="shared" si="2"/>
        <v>0</v>
      </c>
      <c r="I38" s="112">
        <f t="shared" si="2"/>
        <v>0</v>
      </c>
      <c r="J38" s="31"/>
    </row>
    <row r="39" spans="1:10" ht="12.75" hidden="1">
      <c r="A39" s="79" t="s">
        <v>132</v>
      </c>
      <c r="B39" s="78"/>
      <c r="C39" s="155" t="s">
        <v>222</v>
      </c>
      <c r="D39" s="111" t="s">
        <v>45</v>
      </c>
      <c r="E39" s="111" t="s">
        <v>35</v>
      </c>
      <c r="F39" s="114">
        <v>110</v>
      </c>
      <c r="G39" s="112">
        <f>6!G211</f>
        <v>0</v>
      </c>
      <c r="H39" s="112">
        <f>6!H211</f>
        <v>0</v>
      </c>
      <c r="I39" s="112">
        <f>6!I211</f>
        <v>0</v>
      </c>
      <c r="J39" s="31"/>
    </row>
    <row r="40" spans="1:10" ht="12.75" hidden="1">
      <c r="A40" s="79" t="s">
        <v>132</v>
      </c>
      <c r="B40" s="78"/>
      <c r="C40" s="155" t="s">
        <v>231</v>
      </c>
      <c r="D40" s="111" t="s">
        <v>45</v>
      </c>
      <c r="E40" s="111" t="s">
        <v>35</v>
      </c>
      <c r="F40" s="114">
        <v>110</v>
      </c>
      <c r="G40" s="112">
        <f>6!G212</f>
        <v>0</v>
      </c>
      <c r="H40" s="112">
        <f>6!H212</f>
        <v>0</v>
      </c>
      <c r="I40" s="112">
        <f>6!I212</f>
        <v>0</v>
      </c>
      <c r="J40" s="31"/>
    </row>
    <row r="41" spans="1:10" ht="25.5" hidden="1">
      <c r="A41" s="78" t="s">
        <v>76</v>
      </c>
      <c r="B41" s="78"/>
      <c r="C41" s="155" t="s">
        <v>222</v>
      </c>
      <c r="D41" s="111" t="s">
        <v>45</v>
      </c>
      <c r="E41" s="111" t="s">
        <v>35</v>
      </c>
      <c r="F41" s="111" t="s">
        <v>77</v>
      </c>
      <c r="G41" s="112">
        <f>6!G213</f>
        <v>0</v>
      </c>
      <c r="H41" s="112">
        <f>6!H213</f>
        <v>0</v>
      </c>
      <c r="I41" s="112">
        <f>6!I213</f>
        <v>0</v>
      </c>
      <c r="J41" s="31"/>
    </row>
    <row r="42" spans="1:10" ht="25.5" hidden="1">
      <c r="A42" s="78" t="s">
        <v>252</v>
      </c>
      <c r="B42" s="78"/>
      <c r="C42" s="152" t="s">
        <v>255</v>
      </c>
      <c r="D42" s="111" t="s">
        <v>45</v>
      </c>
      <c r="E42" s="111" t="s">
        <v>35</v>
      </c>
      <c r="F42" s="111"/>
      <c r="G42" s="112">
        <f>G43</f>
        <v>0</v>
      </c>
      <c r="H42" s="112"/>
      <c r="I42" s="112"/>
      <c r="J42" s="31"/>
    </row>
    <row r="43" spans="1:10" ht="25.5" hidden="1">
      <c r="A43" s="78" t="s">
        <v>76</v>
      </c>
      <c r="B43" s="78"/>
      <c r="C43" s="152" t="s">
        <v>255</v>
      </c>
      <c r="D43" s="111" t="s">
        <v>45</v>
      </c>
      <c r="E43" s="111" t="s">
        <v>35</v>
      </c>
      <c r="F43" s="111" t="s">
        <v>77</v>
      </c>
      <c r="G43" s="112"/>
      <c r="H43" s="112"/>
      <c r="I43" s="112"/>
      <c r="J43" s="31"/>
    </row>
    <row r="44" spans="1:12" ht="40.5" hidden="1">
      <c r="A44" s="105" t="s">
        <v>181</v>
      </c>
      <c r="B44" s="78"/>
      <c r="C44" s="152" t="s">
        <v>112</v>
      </c>
      <c r="D44" s="111" t="s">
        <v>45</v>
      </c>
      <c r="E44" s="111" t="s">
        <v>35</v>
      </c>
      <c r="F44" s="116"/>
      <c r="G44" s="112">
        <f>G45</f>
        <v>0</v>
      </c>
      <c r="H44" s="112">
        <f>H45</f>
        <v>0</v>
      </c>
      <c r="I44" s="112">
        <f>I45</f>
        <v>0</v>
      </c>
      <c r="J44" s="31"/>
      <c r="K44" s="31"/>
      <c r="L44" s="31"/>
    </row>
    <row r="45" spans="1:10" ht="12.75" hidden="1">
      <c r="A45" s="80" t="s">
        <v>113</v>
      </c>
      <c r="B45" s="78"/>
      <c r="C45" s="152" t="s">
        <v>114</v>
      </c>
      <c r="D45" s="111" t="s">
        <v>45</v>
      </c>
      <c r="E45" s="111" t="s">
        <v>35</v>
      </c>
      <c r="F45" s="116"/>
      <c r="G45" s="112">
        <f>G46+G48+G50</f>
        <v>0</v>
      </c>
      <c r="H45" s="112">
        <f aca="true" t="shared" si="3" ref="G45:I46">H46+H48</f>
        <v>0</v>
      </c>
      <c r="I45" s="112">
        <f t="shared" si="3"/>
        <v>0</v>
      </c>
      <c r="J45" s="31"/>
    </row>
    <row r="46" spans="1:10" ht="12.75" hidden="1">
      <c r="A46" s="80" t="s">
        <v>71</v>
      </c>
      <c r="B46" s="78"/>
      <c r="C46" s="152" t="s">
        <v>115</v>
      </c>
      <c r="D46" s="111" t="s">
        <v>45</v>
      </c>
      <c r="E46" s="111" t="s">
        <v>35</v>
      </c>
      <c r="F46" s="116"/>
      <c r="G46" s="112">
        <f t="shared" si="3"/>
        <v>0</v>
      </c>
      <c r="H46" s="112">
        <f t="shared" si="3"/>
        <v>0</v>
      </c>
      <c r="I46" s="112">
        <f t="shared" si="3"/>
        <v>0</v>
      </c>
      <c r="J46" s="31"/>
    </row>
    <row r="47" spans="1:10" ht="12.75" hidden="1">
      <c r="A47" s="79" t="s">
        <v>132</v>
      </c>
      <c r="B47" s="78"/>
      <c r="C47" s="152" t="s">
        <v>115</v>
      </c>
      <c r="D47" s="111" t="s">
        <v>45</v>
      </c>
      <c r="E47" s="111" t="s">
        <v>35</v>
      </c>
      <c r="F47" s="114">
        <v>110</v>
      </c>
      <c r="G47" s="112">
        <f>6!G219</f>
        <v>0</v>
      </c>
      <c r="H47" s="112">
        <f>6!H219</f>
        <v>0</v>
      </c>
      <c r="I47" s="112">
        <f>6!I219</f>
        <v>0</v>
      </c>
      <c r="J47" s="31"/>
    </row>
    <row r="48" spans="1:10" ht="12.75" hidden="1">
      <c r="A48" s="79" t="s">
        <v>132</v>
      </c>
      <c r="B48" s="78"/>
      <c r="C48" s="152" t="s">
        <v>192</v>
      </c>
      <c r="D48" s="111" t="s">
        <v>45</v>
      </c>
      <c r="E48" s="111" t="s">
        <v>35</v>
      </c>
      <c r="F48" s="114">
        <v>110</v>
      </c>
      <c r="G48" s="112">
        <f>6!G220</f>
        <v>0</v>
      </c>
      <c r="H48" s="112">
        <f>6!H220</f>
        <v>0</v>
      </c>
      <c r="I48" s="112">
        <f>6!I220</f>
        <v>0</v>
      </c>
      <c r="J48" s="31"/>
    </row>
    <row r="49" spans="1:10" ht="25.5" hidden="1">
      <c r="A49" s="78" t="s">
        <v>76</v>
      </c>
      <c r="B49" s="78"/>
      <c r="C49" s="152" t="s">
        <v>115</v>
      </c>
      <c r="D49" s="111" t="s">
        <v>45</v>
      </c>
      <c r="E49" s="111" t="s">
        <v>35</v>
      </c>
      <c r="F49" s="111" t="s">
        <v>77</v>
      </c>
      <c r="G49" s="112">
        <f>6!G221</f>
        <v>0</v>
      </c>
      <c r="H49" s="112">
        <f>6!H221</f>
        <v>0</v>
      </c>
      <c r="I49" s="112">
        <f>6!I221</f>
        <v>0</v>
      </c>
      <c r="J49" s="31"/>
    </row>
    <row r="50" spans="1:10" ht="25.5" hidden="1">
      <c r="A50" s="78" t="s">
        <v>252</v>
      </c>
      <c r="B50" s="78"/>
      <c r="C50" s="152" t="s">
        <v>256</v>
      </c>
      <c r="D50" s="111" t="s">
        <v>45</v>
      </c>
      <c r="E50" s="111" t="s">
        <v>35</v>
      </c>
      <c r="F50" s="111"/>
      <c r="G50" s="112">
        <f>G51</f>
        <v>0</v>
      </c>
      <c r="H50" s="112"/>
      <c r="I50" s="112"/>
      <c r="J50" s="31"/>
    </row>
    <row r="51" spans="1:10" ht="25.5" hidden="1">
      <c r="A51" s="78" t="s">
        <v>76</v>
      </c>
      <c r="B51" s="78"/>
      <c r="C51" s="152" t="s">
        <v>256</v>
      </c>
      <c r="D51" s="111" t="s">
        <v>45</v>
      </c>
      <c r="E51" s="111" t="s">
        <v>35</v>
      </c>
      <c r="F51" s="111" t="s">
        <v>77</v>
      </c>
      <c r="G51" s="112"/>
      <c r="H51" s="112"/>
      <c r="I51" s="112"/>
      <c r="J51" s="31"/>
    </row>
    <row r="52" spans="1:12" s="85" customFormat="1" ht="25.5">
      <c r="A52" s="83" t="s">
        <v>116</v>
      </c>
      <c r="B52" s="76"/>
      <c r="C52" s="154"/>
      <c r="D52" s="94" t="s">
        <v>45</v>
      </c>
      <c r="E52" s="94" t="s">
        <v>38</v>
      </c>
      <c r="F52" s="95" t="s">
        <v>15</v>
      </c>
      <c r="G52" s="96">
        <f>G53+G57</f>
        <v>745.5</v>
      </c>
      <c r="H52" s="96">
        <f>H53+H57</f>
        <v>745.5</v>
      </c>
      <c r="I52" s="96">
        <f>I53+I57</f>
        <v>745.5</v>
      </c>
      <c r="J52" s="86"/>
      <c r="K52" s="86"/>
      <c r="L52" s="86"/>
    </row>
    <row r="53" spans="1:10" ht="54">
      <c r="A53" s="104" t="s">
        <v>130</v>
      </c>
      <c r="B53" s="118"/>
      <c r="C53" s="152" t="s">
        <v>127</v>
      </c>
      <c r="D53" s="111" t="s">
        <v>45</v>
      </c>
      <c r="E53" s="111" t="s">
        <v>38</v>
      </c>
      <c r="F53" s="116" t="s">
        <v>15</v>
      </c>
      <c r="G53" s="112">
        <f aca="true" t="shared" si="4" ref="G53:I55">G54</f>
        <v>55</v>
      </c>
      <c r="H53" s="112">
        <f t="shared" si="4"/>
        <v>55</v>
      </c>
      <c r="I53" s="112">
        <f t="shared" si="4"/>
        <v>55</v>
      </c>
      <c r="J53" s="31"/>
    </row>
    <row r="54" spans="1:10" ht="12.75">
      <c r="A54" s="81" t="s">
        <v>120</v>
      </c>
      <c r="B54" s="78"/>
      <c r="C54" s="152" t="s">
        <v>128</v>
      </c>
      <c r="D54" s="111" t="s">
        <v>45</v>
      </c>
      <c r="E54" s="111" t="s">
        <v>38</v>
      </c>
      <c r="F54" s="116" t="s">
        <v>15</v>
      </c>
      <c r="G54" s="112">
        <f t="shared" si="4"/>
        <v>55</v>
      </c>
      <c r="H54" s="112">
        <f t="shared" si="4"/>
        <v>55</v>
      </c>
      <c r="I54" s="112">
        <f t="shared" si="4"/>
        <v>55</v>
      </c>
      <c r="J54" s="31"/>
    </row>
    <row r="55" spans="1:10" ht="12.75">
      <c r="A55" s="80" t="s">
        <v>72</v>
      </c>
      <c r="B55" s="78"/>
      <c r="C55" s="152" t="s">
        <v>129</v>
      </c>
      <c r="D55" s="111" t="s">
        <v>45</v>
      </c>
      <c r="E55" s="111" t="s">
        <v>38</v>
      </c>
      <c r="F55" s="116"/>
      <c r="G55" s="112">
        <f t="shared" si="4"/>
        <v>55</v>
      </c>
      <c r="H55" s="112">
        <f t="shared" si="4"/>
        <v>55</v>
      </c>
      <c r="I55" s="112">
        <f t="shared" si="4"/>
        <v>55</v>
      </c>
      <c r="J55" s="31"/>
    </row>
    <row r="56" spans="1:10" ht="25.5">
      <c r="A56" s="78" t="s">
        <v>76</v>
      </c>
      <c r="B56" s="78"/>
      <c r="C56" s="152" t="s">
        <v>129</v>
      </c>
      <c r="D56" s="111" t="s">
        <v>45</v>
      </c>
      <c r="E56" s="111" t="s">
        <v>38</v>
      </c>
      <c r="F56" s="111" t="s">
        <v>77</v>
      </c>
      <c r="G56" s="112">
        <f>6!G230</f>
        <v>55</v>
      </c>
      <c r="H56" s="112">
        <f>6!H230</f>
        <v>55</v>
      </c>
      <c r="I56" s="112">
        <f>6!I230</f>
        <v>55</v>
      </c>
      <c r="J56" s="31"/>
    </row>
    <row r="57" spans="1:10" ht="54">
      <c r="A57" s="104" t="s">
        <v>182</v>
      </c>
      <c r="B57" s="118"/>
      <c r="C57" s="152" t="s">
        <v>117</v>
      </c>
      <c r="D57" s="111" t="s">
        <v>45</v>
      </c>
      <c r="E57" s="111" t="s">
        <v>38</v>
      </c>
      <c r="F57" s="116" t="s">
        <v>15</v>
      </c>
      <c r="G57" s="112">
        <f aca="true" t="shared" si="5" ref="G57:I58">G58</f>
        <v>690.5</v>
      </c>
      <c r="H57" s="112">
        <f t="shared" si="5"/>
        <v>690.5</v>
      </c>
      <c r="I57" s="112">
        <f t="shared" si="5"/>
        <v>690.5</v>
      </c>
      <c r="J57" s="31"/>
    </row>
    <row r="58" spans="1:10" ht="12.75">
      <c r="A58" s="80" t="s">
        <v>120</v>
      </c>
      <c r="B58" s="78"/>
      <c r="C58" s="152" t="s">
        <v>118</v>
      </c>
      <c r="D58" s="111" t="s">
        <v>45</v>
      </c>
      <c r="E58" s="111" t="s">
        <v>38</v>
      </c>
      <c r="F58" s="116" t="s">
        <v>15</v>
      </c>
      <c r="G58" s="112">
        <f t="shared" si="5"/>
        <v>690.5</v>
      </c>
      <c r="H58" s="112">
        <f t="shared" si="5"/>
        <v>690.5</v>
      </c>
      <c r="I58" s="112">
        <f t="shared" si="5"/>
        <v>690.5</v>
      </c>
      <c r="J58" s="31"/>
    </row>
    <row r="59" spans="1:10" ht="12.75">
      <c r="A59" s="80" t="s">
        <v>72</v>
      </c>
      <c r="B59" s="78"/>
      <c r="C59" s="152" t="s">
        <v>119</v>
      </c>
      <c r="D59" s="111" t="s">
        <v>45</v>
      </c>
      <c r="E59" s="111" t="s">
        <v>38</v>
      </c>
      <c r="F59" s="116"/>
      <c r="G59" s="112">
        <f>G60+G61</f>
        <v>690.5</v>
      </c>
      <c r="H59" s="112">
        <f>H60+H61</f>
        <v>690.5</v>
      </c>
      <c r="I59" s="112">
        <f>I60+I61</f>
        <v>690.5</v>
      </c>
      <c r="J59" s="31"/>
    </row>
    <row r="60" spans="1:10" ht="25.5">
      <c r="A60" s="78" t="s">
        <v>76</v>
      </c>
      <c r="B60" s="78"/>
      <c r="C60" s="152" t="s">
        <v>119</v>
      </c>
      <c r="D60" s="111" t="s">
        <v>45</v>
      </c>
      <c r="E60" s="111" t="s">
        <v>38</v>
      </c>
      <c r="F60" s="111" t="s">
        <v>77</v>
      </c>
      <c r="G60" s="112">
        <f>6!G234</f>
        <v>690.5</v>
      </c>
      <c r="H60" s="112">
        <f>6!H234</f>
        <v>690.5</v>
      </c>
      <c r="I60" s="112">
        <f>6!I234</f>
        <v>690.5</v>
      </c>
      <c r="J60" s="31"/>
    </row>
    <row r="61" spans="1:10" ht="12.75" hidden="1">
      <c r="A61" s="81" t="s">
        <v>75</v>
      </c>
      <c r="B61" s="78"/>
      <c r="C61" s="152" t="s">
        <v>119</v>
      </c>
      <c r="D61" s="111" t="s">
        <v>45</v>
      </c>
      <c r="E61" s="111" t="s">
        <v>38</v>
      </c>
      <c r="F61" s="111" t="s">
        <v>195</v>
      </c>
      <c r="G61" s="112">
        <f>6!G235</f>
        <v>0</v>
      </c>
      <c r="H61" s="112">
        <f>6!H235</f>
        <v>0</v>
      </c>
      <c r="I61" s="112">
        <f>6!I235</f>
        <v>0</v>
      </c>
      <c r="J61" s="31"/>
    </row>
    <row r="62" spans="1:10" s="85" customFormat="1" ht="12.75">
      <c r="A62" s="76" t="s">
        <v>9</v>
      </c>
      <c r="B62" s="95">
        <v>911</v>
      </c>
      <c r="C62" s="154"/>
      <c r="D62" s="94" t="s">
        <v>39</v>
      </c>
      <c r="E62" s="94" t="s">
        <v>36</v>
      </c>
      <c r="F62" s="95"/>
      <c r="G62" s="96">
        <f aca="true" t="shared" si="6" ref="G62:I66">G63</f>
        <v>20</v>
      </c>
      <c r="H62" s="96">
        <f>H63</f>
        <v>20</v>
      </c>
      <c r="I62" s="96">
        <f>I63</f>
        <v>20</v>
      </c>
      <c r="J62" s="86"/>
    </row>
    <row r="63" spans="1:10" ht="12.75">
      <c r="A63" s="78" t="s">
        <v>29</v>
      </c>
      <c r="B63" s="78"/>
      <c r="C63" s="156"/>
      <c r="D63" s="120" t="s">
        <v>39</v>
      </c>
      <c r="E63" s="120" t="s">
        <v>44</v>
      </c>
      <c r="F63" s="119"/>
      <c r="G63" s="112">
        <f t="shared" si="6"/>
        <v>20</v>
      </c>
      <c r="H63" s="112">
        <f t="shared" si="6"/>
        <v>20</v>
      </c>
      <c r="I63" s="112">
        <f t="shared" si="6"/>
        <v>20</v>
      </c>
      <c r="J63" s="31"/>
    </row>
    <row r="64" spans="1:10" ht="54">
      <c r="A64" s="104" t="s">
        <v>121</v>
      </c>
      <c r="B64" s="78"/>
      <c r="C64" s="152" t="s">
        <v>122</v>
      </c>
      <c r="D64" s="120" t="s">
        <v>39</v>
      </c>
      <c r="E64" s="120" t="s">
        <v>44</v>
      </c>
      <c r="F64" s="120"/>
      <c r="G64" s="112">
        <f t="shared" si="6"/>
        <v>20</v>
      </c>
      <c r="H64" s="112">
        <f aca="true" t="shared" si="7" ref="H64:I66">H65</f>
        <v>20</v>
      </c>
      <c r="I64" s="112">
        <f t="shared" si="7"/>
        <v>20</v>
      </c>
      <c r="J64" s="31"/>
    </row>
    <row r="65" spans="1:10" ht="25.5">
      <c r="A65" s="80" t="s">
        <v>125</v>
      </c>
      <c r="B65" s="78"/>
      <c r="C65" s="152" t="s">
        <v>123</v>
      </c>
      <c r="D65" s="120" t="s">
        <v>39</v>
      </c>
      <c r="E65" s="120" t="s">
        <v>44</v>
      </c>
      <c r="F65" s="120"/>
      <c r="G65" s="112">
        <f t="shared" si="6"/>
        <v>20</v>
      </c>
      <c r="H65" s="112">
        <f t="shared" si="7"/>
        <v>20</v>
      </c>
      <c r="I65" s="112">
        <f t="shared" si="7"/>
        <v>20</v>
      </c>
      <c r="J65" s="31"/>
    </row>
    <row r="66" spans="1:10" ht="12.75">
      <c r="A66" s="78" t="s">
        <v>10</v>
      </c>
      <c r="B66" s="78"/>
      <c r="C66" s="152" t="s">
        <v>124</v>
      </c>
      <c r="D66" s="120" t="s">
        <v>39</v>
      </c>
      <c r="E66" s="120" t="s">
        <v>44</v>
      </c>
      <c r="F66" s="120"/>
      <c r="G66" s="112">
        <f t="shared" si="6"/>
        <v>20</v>
      </c>
      <c r="H66" s="112">
        <f t="shared" si="7"/>
        <v>20</v>
      </c>
      <c r="I66" s="112">
        <f t="shared" si="7"/>
        <v>20</v>
      </c>
      <c r="J66" s="31"/>
    </row>
    <row r="67" spans="1:10" ht="25.5">
      <c r="A67" s="78" t="s">
        <v>76</v>
      </c>
      <c r="B67" s="121"/>
      <c r="C67" s="152" t="s">
        <v>124</v>
      </c>
      <c r="D67" s="120" t="s">
        <v>39</v>
      </c>
      <c r="E67" s="120" t="s">
        <v>44</v>
      </c>
      <c r="F67" s="111" t="s">
        <v>77</v>
      </c>
      <c r="G67" s="112">
        <f>6!G260</f>
        <v>20</v>
      </c>
      <c r="H67" s="112">
        <f>6!H260</f>
        <v>20</v>
      </c>
      <c r="I67" s="112">
        <f>6!I260</f>
        <v>20</v>
      </c>
      <c r="J67" s="31"/>
    </row>
    <row r="68" spans="1:10" ht="38.25">
      <c r="A68" s="83" t="s">
        <v>106</v>
      </c>
      <c r="B68" s="113"/>
      <c r="C68" s="157" t="s">
        <v>134</v>
      </c>
      <c r="D68" s="117"/>
      <c r="E68" s="117"/>
      <c r="F68" s="117"/>
      <c r="G68" s="112">
        <f>G69</f>
        <v>1866.9</v>
      </c>
      <c r="H68" s="112">
        <f>H69</f>
        <v>2100</v>
      </c>
      <c r="I68" s="112">
        <f>I69</f>
        <v>2100</v>
      </c>
      <c r="J68" s="31"/>
    </row>
    <row r="69" spans="1:10" ht="15.75">
      <c r="A69" s="7" t="s">
        <v>67</v>
      </c>
      <c r="B69" s="8"/>
      <c r="C69" s="153"/>
      <c r="D69" s="8" t="s">
        <v>38</v>
      </c>
      <c r="E69" s="8" t="s">
        <v>42</v>
      </c>
      <c r="F69" s="111"/>
      <c r="G69" s="112">
        <f>G70+G74+G78</f>
        <v>1866.9</v>
      </c>
      <c r="H69" s="112">
        <f>H70+H74+H78</f>
        <v>2100</v>
      </c>
      <c r="I69" s="112">
        <f>I70+I74+I78</f>
        <v>2100</v>
      </c>
      <c r="J69" s="31"/>
    </row>
    <row r="70" spans="1:10" ht="27">
      <c r="A70" s="105" t="s">
        <v>208</v>
      </c>
      <c r="B70" s="113"/>
      <c r="C70" s="153" t="s">
        <v>135</v>
      </c>
      <c r="D70" s="117" t="s">
        <v>38</v>
      </c>
      <c r="E70" s="117" t="s">
        <v>42</v>
      </c>
      <c r="F70" s="117"/>
      <c r="G70" s="123">
        <f aca="true" t="shared" si="8" ref="G70:I72">G71</f>
        <v>620</v>
      </c>
      <c r="H70" s="123">
        <f t="shared" si="8"/>
        <v>620</v>
      </c>
      <c r="I70" s="123">
        <f t="shared" si="8"/>
        <v>620</v>
      </c>
      <c r="J70" s="31"/>
    </row>
    <row r="71" spans="1:10" ht="12.75">
      <c r="A71" s="81" t="s">
        <v>209</v>
      </c>
      <c r="B71" s="113"/>
      <c r="C71" s="153" t="s">
        <v>136</v>
      </c>
      <c r="D71" s="117" t="s">
        <v>38</v>
      </c>
      <c r="E71" s="117" t="s">
        <v>42</v>
      </c>
      <c r="F71" s="117"/>
      <c r="G71" s="123">
        <f t="shared" si="8"/>
        <v>620</v>
      </c>
      <c r="H71" s="123">
        <f t="shared" si="8"/>
        <v>620</v>
      </c>
      <c r="I71" s="123">
        <f t="shared" si="8"/>
        <v>620</v>
      </c>
      <c r="J71" s="31"/>
    </row>
    <row r="72" spans="1:10" ht="38.25">
      <c r="A72" s="81" t="s">
        <v>163</v>
      </c>
      <c r="B72" s="113"/>
      <c r="C72" s="153" t="s">
        <v>137</v>
      </c>
      <c r="D72" s="117" t="s">
        <v>38</v>
      </c>
      <c r="E72" s="117" t="s">
        <v>42</v>
      </c>
      <c r="F72" s="117"/>
      <c r="G72" s="123">
        <f t="shared" si="8"/>
        <v>620</v>
      </c>
      <c r="H72" s="123">
        <f t="shared" si="8"/>
        <v>620</v>
      </c>
      <c r="I72" s="123">
        <f t="shared" si="8"/>
        <v>620</v>
      </c>
      <c r="J72" s="31"/>
    </row>
    <row r="73" spans="1:10" ht="25.5">
      <c r="A73" s="78" t="s">
        <v>76</v>
      </c>
      <c r="B73" s="114"/>
      <c r="C73" s="153" t="s">
        <v>137</v>
      </c>
      <c r="D73" s="117" t="s">
        <v>38</v>
      </c>
      <c r="E73" s="117" t="s">
        <v>42</v>
      </c>
      <c r="F73" s="111" t="s">
        <v>77</v>
      </c>
      <c r="G73" s="123">
        <f>6!G110</f>
        <v>620</v>
      </c>
      <c r="H73" s="123">
        <f>6!H110</f>
        <v>620</v>
      </c>
      <c r="I73" s="123">
        <f>6!I110</f>
        <v>620</v>
      </c>
      <c r="J73" s="31"/>
    </row>
    <row r="74" spans="1:10" ht="27">
      <c r="A74" s="105" t="s">
        <v>210</v>
      </c>
      <c r="B74" s="114"/>
      <c r="C74" s="153" t="s">
        <v>138</v>
      </c>
      <c r="D74" s="117" t="s">
        <v>38</v>
      </c>
      <c r="E74" s="117" t="s">
        <v>42</v>
      </c>
      <c r="F74" s="111"/>
      <c r="G74" s="123">
        <f aca="true" t="shared" si="9" ref="G74:I76">G75</f>
        <v>1246.9</v>
      </c>
      <c r="H74" s="123">
        <f t="shared" si="9"/>
        <v>1480</v>
      </c>
      <c r="I74" s="123">
        <f t="shared" si="9"/>
        <v>1480</v>
      </c>
      <c r="J74" s="31"/>
    </row>
    <row r="75" spans="1:10" ht="51">
      <c r="A75" s="81" t="s">
        <v>211</v>
      </c>
      <c r="B75" s="114"/>
      <c r="C75" s="153" t="s">
        <v>139</v>
      </c>
      <c r="D75" s="117" t="s">
        <v>38</v>
      </c>
      <c r="E75" s="117" t="s">
        <v>42</v>
      </c>
      <c r="F75" s="111"/>
      <c r="G75" s="123">
        <f t="shared" si="9"/>
        <v>1246.9</v>
      </c>
      <c r="H75" s="123">
        <f t="shared" si="9"/>
        <v>1480</v>
      </c>
      <c r="I75" s="123">
        <f t="shared" si="9"/>
        <v>1480</v>
      </c>
      <c r="J75" s="31"/>
    </row>
    <row r="76" spans="1:10" ht="63.75">
      <c r="A76" s="81" t="s">
        <v>212</v>
      </c>
      <c r="B76" s="113"/>
      <c r="C76" s="153" t="s">
        <v>140</v>
      </c>
      <c r="D76" s="117" t="s">
        <v>38</v>
      </c>
      <c r="E76" s="117" t="s">
        <v>42</v>
      </c>
      <c r="F76" s="117"/>
      <c r="G76" s="123">
        <f t="shared" si="9"/>
        <v>1246.9</v>
      </c>
      <c r="H76" s="123">
        <f t="shared" si="9"/>
        <v>1480</v>
      </c>
      <c r="I76" s="123">
        <f t="shared" si="9"/>
        <v>1480</v>
      </c>
      <c r="J76" s="31"/>
    </row>
    <row r="77" spans="1:10" ht="25.5">
      <c r="A77" s="78" t="s">
        <v>76</v>
      </c>
      <c r="B77" s="114"/>
      <c r="C77" s="153" t="s">
        <v>140</v>
      </c>
      <c r="D77" s="117" t="s">
        <v>38</v>
      </c>
      <c r="E77" s="117" t="s">
        <v>42</v>
      </c>
      <c r="F77" s="111" t="s">
        <v>77</v>
      </c>
      <c r="G77" s="123">
        <f>6!G114</f>
        <v>1246.9</v>
      </c>
      <c r="H77" s="123">
        <f>6!H114</f>
        <v>1480</v>
      </c>
      <c r="I77" s="123">
        <f>6!I114</f>
        <v>1480</v>
      </c>
      <c r="J77" s="31"/>
    </row>
    <row r="78" spans="1:10" ht="25.5" hidden="1">
      <c r="A78" s="78" t="s">
        <v>187</v>
      </c>
      <c r="B78" s="114"/>
      <c r="C78" s="153" t="s">
        <v>184</v>
      </c>
      <c r="D78" s="117" t="s">
        <v>38</v>
      </c>
      <c r="E78" s="117" t="s">
        <v>42</v>
      </c>
      <c r="F78" s="111"/>
      <c r="G78" s="123">
        <f>G79</f>
        <v>0</v>
      </c>
      <c r="H78" s="123">
        <f>H79</f>
        <v>0</v>
      </c>
      <c r="I78" s="123">
        <f>I79</f>
        <v>0</v>
      </c>
      <c r="J78" s="31"/>
    </row>
    <row r="79" spans="1:10" ht="25.5" hidden="1">
      <c r="A79" s="78" t="s">
        <v>188</v>
      </c>
      <c r="B79" s="114"/>
      <c r="C79" s="153" t="s">
        <v>185</v>
      </c>
      <c r="D79" s="117" t="s">
        <v>38</v>
      </c>
      <c r="E79" s="117" t="s">
        <v>42</v>
      </c>
      <c r="F79" s="111"/>
      <c r="G79" s="123">
        <v>0</v>
      </c>
      <c r="H79" s="123">
        <v>0</v>
      </c>
      <c r="I79" s="123">
        <v>0</v>
      </c>
      <c r="J79" s="31"/>
    </row>
    <row r="80" spans="1:10" ht="25.5" hidden="1">
      <c r="A80" s="78" t="s">
        <v>189</v>
      </c>
      <c r="B80" s="114"/>
      <c r="C80" s="153" t="s">
        <v>186</v>
      </c>
      <c r="D80" s="117" t="s">
        <v>38</v>
      </c>
      <c r="E80" s="117" t="s">
        <v>42</v>
      </c>
      <c r="F80" s="111"/>
      <c r="G80" s="123">
        <f>G81</f>
        <v>0</v>
      </c>
      <c r="H80" s="123">
        <f>H81</f>
        <v>0</v>
      </c>
      <c r="I80" s="123">
        <f>I81</f>
        <v>0</v>
      </c>
      <c r="J80" s="31"/>
    </row>
    <row r="81" spans="1:10" ht="25.5" hidden="1">
      <c r="A81" s="78" t="s">
        <v>76</v>
      </c>
      <c r="B81" s="114"/>
      <c r="C81" s="153" t="s">
        <v>186</v>
      </c>
      <c r="D81" s="117" t="s">
        <v>38</v>
      </c>
      <c r="E81" s="117" t="s">
        <v>42</v>
      </c>
      <c r="F81" s="111"/>
      <c r="G81" s="123"/>
      <c r="H81" s="123"/>
      <c r="I81" s="123"/>
      <c r="J81" s="31"/>
    </row>
    <row r="82" spans="1:10" ht="25.5" hidden="1">
      <c r="A82" s="78" t="s">
        <v>197</v>
      </c>
      <c r="B82" s="114"/>
      <c r="C82" s="153" t="s">
        <v>196</v>
      </c>
      <c r="D82" s="117" t="s">
        <v>38</v>
      </c>
      <c r="E82" s="117" t="s">
        <v>42</v>
      </c>
      <c r="F82" s="111"/>
      <c r="G82" s="123">
        <f>G83</f>
        <v>0</v>
      </c>
      <c r="H82" s="123">
        <f>H83</f>
        <v>0</v>
      </c>
      <c r="I82" s="123">
        <f>I83</f>
        <v>0</v>
      </c>
      <c r="J82" s="31"/>
    </row>
    <row r="83" spans="1:10" ht="25.5" hidden="1">
      <c r="A83" s="78" t="s">
        <v>76</v>
      </c>
      <c r="B83" s="114"/>
      <c r="C83" s="153" t="s">
        <v>196</v>
      </c>
      <c r="D83" s="117" t="s">
        <v>38</v>
      </c>
      <c r="E83" s="117" t="s">
        <v>42</v>
      </c>
      <c r="F83" s="111" t="s">
        <v>77</v>
      </c>
      <c r="G83" s="123"/>
      <c r="H83" s="123"/>
      <c r="I83" s="123"/>
      <c r="J83" s="31"/>
    </row>
    <row r="84" spans="1:10" ht="12.75" hidden="1">
      <c r="A84" s="78"/>
      <c r="B84" s="114"/>
      <c r="C84" s="153"/>
      <c r="D84" s="117"/>
      <c r="E84" s="117"/>
      <c r="F84" s="111"/>
      <c r="G84" s="123"/>
      <c r="H84" s="123"/>
      <c r="I84" s="123"/>
      <c r="J84" s="31"/>
    </row>
    <row r="85" spans="1:10" ht="12.75" hidden="1">
      <c r="A85" s="78"/>
      <c r="B85" s="114"/>
      <c r="C85" s="153"/>
      <c r="D85" s="117"/>
      <c r="E85" s="117"/>
      <c r="F85" s="111"/>
      <c r="G85" s="123"/>
      <c r="H85" s="123"/>
      <c r="I85" s="123"/>
      <c r="J85" s="31"/>
    </row>
    <row r="86" spans="1:10" s="85" customFormat="1" ht="38.25" hidden="1">
      <c r="A86" s="76" t="s">
        <v>229</v>
      </c>
      <c r="B86" s="124"/>
      <c r="C86" s="157" t="s">
        <v>225</v>
      </c>
      <c r="D86" s="122" t="s">
        <v>38</v>
      </c>
      <c r="E86" s="122" t="s">
        <v>42</v>
      </c>
      <c r="F86" s="94"/>
      <c r="G86" s="125">
        <f>G87</f>
        <v>0</v>
      </c>
      <c r="H86" s="125"/>
      <c r="I86" s="125"/>
      <c r="J86" s="86"/>
    </row>
    <row r="87" spans="1:10" ht="12.75" hidden="1">
      <c r="A87" s="126"/>
      <c r="B87" s="114"/>
      <c r="C87" s="153" t="s">
        <v>225</v>
      </c>
      <c r="D87" s="117" t="s">
        <v>38</v>
      </c>
      <c r="E87" s="117" t="s">
        <v>42</v>
      </c>
      <c r="F87" s="111"/>
      <c r="G87" s="123">
        <f>G88</f>
        <v>0</v>
      </c>
      <c r="H87" s="123"/>
      <c r="I87" s="123"/>
      <c r="J87" s="31"/>
    </row>
    <row r="88" spans="1:10" ht="38.25" hidden="1">
      <c r="A88" s="78" t="s">
        <v>229</v>
      </c>
      <c r="B88" s="113"/>
      <c r="C88" s="153" t="s">
        <v>225</v>
      </c>
      <c r="D88" s="117" t="s">
        <v>38</v>
      </c>
      <c r="E88" s="117" t="s">
        <v>42</v>
      </c>
      <c r="F88" s="117"/>
      <c r="G88" s="123">
        <f>G89</f>
        <v>0</v>
      </c>
      <c r="H88" s="123"/>
      <c r="I88" s="123"/>
      <c r="J88" s="31"/>
    </row>
    <row r="89" spans="1:10" ht="24" hidden="1">
      <c r="A89" s="84" t="s">
        <v>188</v>
      </c>
      <c r="B89" s="113"/>
      <c r="C89" s="153" t="s">
        <v>226</v>
      </c>
      <c r="D89" s="117" t="s">
        <v>38</v>
      </c>
      <c r="E89" s="117" t="s">
        <v>42</v>
      </c>
      <c r="F89" s="117"/>
      <c r="G89" s="123">
        <f>G90</f>
        <v>0</v>
      </c>
      <c r="H89" s="123"/>
      <c r="I89" s="123"/>
      <c r="J89" s="31"/>
    </row>
    <row r="90" spans="1:10" ht="51" hidden="1">
      <c r="A90" s="81" t="s">
        <v>227</v>
      </c>
      <c r="B90" s="113"/>
      <c r="C90" s="153" t="s">
        <v>228</v>
      </c>
      <c r="D90" s="117" t="s">
        <v>38</v>
      </c>
      <c r="E90" s="117" t="s">
        <v>42</v>
      </c>
      <c r="F90" s="117"/>
      <c r="G90" s="123">
        <f>G91</f>
        <v>0</v>
      </c>
      <c r="H90" s="123"/>
      <c r="I90" s="123"/>
      <c r="J90" s="31"/>
    </row>
    <row r="91" spans="1:10" ht="25.5" hidden="1">
      <c r="A91" s="78" t="s">
        <v>76</v>
      </c>
      <c r="B91" s="114"/>
      <c r="C91" s="153" t="s">
        <v>228</v>
      </c>
      <c r="D91" s="117" t="s">
        <v>38</v>
      </c>
      <c r="E91" s="117" t="s">
        <v>42</v>
      </c>
      <c r="F91" s="111" t="s">
        <v>77</v>
      </c>
      <c r="G91" s="123"/>
      <c r="H91" s="123"/>
      <c r="I91" s="123"/>
      <c r="J91" s="31"/>
    </row>
    <row r="92" spans="1:12" ht="57.75" customHeight="1">
      <c r="A92" s="76" t="s">
        <v>238</v>
      </c>
      <c r="B92" s="95"/>
      <c r="C92" s="158" t="s">
        <v>167</v>
      </c>
      <c r="D92" s="94"/>
      <c r="E92" s="94"/>
      <c r="F92" s="94"/>
      <c r="G92" s="96">
        <f>G93+G103+G112+G132</f>
        <v>10843.125039999999</v>
      </c>
      <c r="H92" s="96">
        <f>H93+H103+H112+H132</f>
        <v>9422.22504</v>
      </c>
      <c r="I92" s="96">
        <f>I93+I103+I112+I132</f>
        <v>8991.22504</v>
      </c>
      <c r="J92" s="31"/>
      <c r="K92" s="31"/>
      <c r="L92" s="31"/>
    </row>
    <row r="93" spans="1:12" ht="13.5">
      <c r="A93" s="93" t="s">
        <v>21</v>
      </c>
      <c r="B93" s="126"/>
      <c r="C93" s="151"/>
      <c r="D93" s="111" t="s">
        <v>44</v>
      </c>
      <c r="E93" s="111" t="s">
        <v>35</v>
      </c>
      <c r="F93" s="111"/>
      <c r="G93" s="112">
        <f>G94+G96</f>
        <v>529.92504</v>
      </c>
      <c r="H93" s="112">
        <f>H94+H96</f>
        <v>229.92503999999997</v>
      </c>
      <c r="I93" s="112">
        <f>I94+I96</f>
        <v>229.92503999999997</v>
      </c>
      <c r="J93" s="91"/>
      <c r="K93" s="91"/>
      <c r="L93" s="91"/>
    </row>
    <row r="94" spans="1:12" ht="25.5">
      <c r="A94" s="78" t="s">
        <v>223</v>
      </c>
      <c r="B94" s="126"/>
      <c r="C94" s="151" t="s">
        <v>169</v>
      </c>
      <c r="D94" s="111" t="s">
        <v>44</v>
      </c>
      <c r="E94" s="111" t="s">
        <v>35</v>
      </c>
      <c r="F94" s="111"/>
      <c r="G94" s="112">
        <f>G97</f>
        <v>229.92503999999997</v>
      </c>
      <c r="H94" s="112">
        <f>H97</f>
        <v>229.92503999999997</v>
      </c>
      <c r="I94" s="112">
        <f>I97</f>
        <v>229.92503999999997</v>
      </c>
      <c r="J94" s="91"/>
      <c r="K94" s="91"/>
      <c r="L94" s="91"/>
    </row>
    <row r="95" spans="1:12" ht="12.75">
      <c r="A95" s="78" t="s">
        <v>217</v>
      </c>
      <c r="B95" s="126"/>
      <c r="C95" s="151" t="s">
        <v>218</v>
      </c>
      <c r="D95" s="111" t="s">
        <v>44</v>
      </c>
      <c r="E95" s="111" t="s">
        <v>35</v>
      </c>
      <c r="F95" s="111"/>
      <c r="G95" s="112">
        <f>G96</f>
        <v>300</v>
      </c>
      <c r="H95" s="112"/>
      <c r="I95" s="112"/>
      <c r="J95" s="91"/>
      <c r="K95" s="91"/>
      <c r="L95" s="91"/>
    </row>
    <row r="96" spans="1:12" ht="25.5">
      <c r="A96" s="78" t="s">
        <v>76</v>
      </c>
      <c r="B96" s="126"/>
      <c r="C96" s="151" t="s">
        <v>218</v>
      </c>
      <c r="D96" s="111" t="s">
        <v>44</v>
      </c>
      <c r="E96" s="111" t="s">
        <v>35</v>
      </c>
      <c r="F96" s="111" t="s">
        <v>77</v>
      </c>
      <c r="G96" s="112">
        <f>6!G146</f>
        <v>300</v>
      </c>
      <c r="H96" s="112"/>
      <c r="I96" s="112"/>
      <c r="J96" s="91"/>
      <c r="K96" s="91"/>
      <c r="L96" s="91"/>
    </row>
    <row r="97" spans="1:12" ht="12.75">
      <c r="A97" s="78" t="s">
        <v>105</v>
      </c>
      <c r="B97" s="126"/>
      <c r="C97" s="151" t="s">
        <v>170</v>
      </c>
      <c r="D97" s="111" t="s">
        <v>44</v>
      </c>
      <c r="E97" s="111" t="s">
        <v>35</v>
      </c>
      <c r="F97" s="111"/>
      <c r="G97" s="112">
        <f>G98</f>
        <v>229.92503999999997</v>
      </c>
      <c r="H97" s="112">
        <f>H98</f>
        <v>229.92503999999997</v>
      </c>
      <c r="I97" s="112">
        <f>I98</f>
        <v>229.92503999999997</v>
      </c>
      <c r="J97" s="91"/>
      <c r="K97" s="91"/>
      <c r="L97" s="91"/>
    </row>
    <row r="98" spans="1:10" ht="25.5">
      <c r="A98" s="78" t="s">
        <v>76</v>
      </c>
      <c r="B98" s="126"/>
      <c r="C98" s="151" t="s">
        <v>170</v>
      </c>
      <c r="D98" s="111" t="s">
        <v>44</v>
      </c>
      <c r="E98" s="111" t="s">
        <v>35</v>
      </c>
      <c r="F98" s="111" t="s">
        <v>77</v>
      </c>
      <c r="G98" s="112">
        <f>6!G148</f>
        <v>229.92503999999997</v>
      </c>
      <c r="H98" s="112">
        <f>6!H148</f>
        <v>229.92503999999997</v>
      </c>
      <c r="I98" s="112">
        <f>6!I148</f>
        <v>229.92503999999997</v>
      </c>
      <c r="J98" s="31"/>
    </row>
    <row r="99" spans="1:10" ht="12.75" hidden="1">
      <c r="A99" s="78" t="s">
        <v>217</v>
      </c>
      <c r="B99" s="126"/>
      <c r="C99" s="151" t="s">
        <v>218</v>
      </c>
      <c r="D99" s="111" t="s">
        <v>44</v>
      </c>
      <c r="E99" s="111" t="s">
        <v>35</v>
      </c>
      <c r="F99" s="111"/>
      <c r="G99" s="112" t="e">
        <f>G100</f>
        <v>#REF!</v>
      </c>
      <c r="H99" s="112" t="e">
        <f>H100</f>
        <v>#REF!</v>
      </c>
      <c r="I99" s="112" t="e">
        <f>I100</f>
        <v>#REF!</v>
      </c>
      <c r="J99" s="31"/>
    </row>
    <row r="100" spans="1:10" ht="25.5" hidden="1">
      <c r="A100" s="78" t="s">
        <v>76</v>
      </c>
      <c r="B100" s="126"/>
      <c r="C100" s="151" t="s">
        <v>218</v>
      </c>
      <c r="D100" s="111" t="s">
        <v>44</v>
      </c>
      <c r="E100" s="111" t="s">
        <v>35</v>
      </c>
      <c r="F100" s="111" t="s">
        <v>77</v>
      </c>
      <c r="G100" s="112" t="e">
        <f>6!#REF!</f>
        <v>#REF!</v>
      </c>
      <c r="H100" s="112" t="e">
        <f>6!#REF!</f>
        <v>#REF!</v>
      </c>
      <c r="I100" s="112" t="e">
        <f>6!#REF!</f>
        <v>#REF!</v>
      </c>
      <c r="J100" s="31"/>
    </row>
    <row r="101" spans="1:10" ht="12.75" hidden="1">
      <c r="A101" s="80" t="s">
        <v>164</v>
      </c>
      <c r="B101" s="126"/>
      <c r="C101" s="155" t="s">
        <v>245</v>
      </c>
      <c r="D101" s="111" t="s">
        <v>44</v>
      </c>
      <c r="E101" s="111" t="s">
        <v>35</v>
      </c>
      <c r="F101" s="111"/>
      <c r="G101" s="112" t="e">
        <f>G102</f>
        <v>#REF!</v>
      </c>
      <c r="H101" s="112" t="e">
        <f>H102</f>
        <v>#REF!</v>
      </c>
      <c r="I101" s="112" t="e">
        <f>I102</f>
        <v>#REF!</v>
      </c>
      <c r="J101" s="31"/>
    </row>
    <row r="102" spans="1:10" ht="25.5" hidden="1">
      <c r="A102" s="78" t="s">
        <v>76</v>
      </c>
      <c r="B102" s="126"/>
      <c r="C102" s="155" t="s">
        <v>245</v>
      </c>
      <c r="D102" s="111" t="s">
        <v>44</v>
      </c>
      <c r="E102" s="111" t="s">
        <v>35</v>
      </c>
      <c r="F102" s="111" t="s">
        <v>77</v>
      </c>
      <c r="G102" s="112" t="e">
        <f>6!#REF!</f>
        <v>#REF!</v>
      </c>
      <c r="H102" s="112" t="e">
        <f>6!#REF!</f>
        <v>#REF!</v>
      </c>
      <c r="I102" s="112" t="e">
        <f>6!#REF!</f>
        <v>#REF!</v>
      </c>
      <c r="J102" s="31"/>
    </row>
    <row r="103" spans="1:10" ht="13.5" hidden="1">
      <c r="A103" s="93" t="s">
        <v>8</v>
      </c>
      <c r="B103" s="126"/>
      <c r="C103" s="151"/>
      <c r="D103" s="127" t="s">
        <v>44</v>
      </c>
      <c r="E103" s="127" t="s">
        <v>41</v>
      </c>
      <c r="F103" s="111"/>
      <c r="G103" s="112">
        <f aca="true" t="shared" si="10" ref="G103:I104">G104</f>
        <v>0</v>
      </c>
      <c r="H103" s="112">
        <f t="shared" si="10"/>
        <v>0</v>
      </c>
      <c r="I103" s="112">
        <f t="shared" si="10"/>
        <v>0</v>
      </c>
      <c r="J103" s="31"/>
    </row>
    <row r="104" spans="1:10" ht="51" hidden="1">
      <c r="A104" s="78" t="s">
        <v>238</v>
      </c>
      <c r="B104" s="126"/>
      <c r="C104" s="152" t="s">
        <v>167</v>
      </c>
      <c r="D104" s="111" t="s">
        <v>44</v>
      </c>
      <c r="E104" s="111" t="s">
        <v>41</v>
      </c>
      <c r="F104" s="111"/>
      <c r="G104" s="112">
        <f t="shared" si="10"/>
        <v>0</v>
      </c>
      <c r="H104" s="112">
        <f t="shared" si="10"/>
        <v>0</v>
      </c>
      <c r="I104" s="112">
        <f t="shared" si="10"/>
        <v>0</v>
      </c>
      <c r="J104" s="31"/>
    </row>
    <row r="105" spans="1:10" ht="51" hidden="1">
      <c r="A105" s="78" t="s">
        <v>238</v>
      </c>
      <c r="B105" s="126"/>
      <c r="C105" s="152" t="s">
        <v>168</v>
      </c>
      <c r="D105" s="111" t="s">
        <v>44</v>
      </c>
      <c r="E105" s="111" t="s">
        <v>41</v>
      </c>
      <c r="F105" s="111"/>
      <c r="G105" s="112">
        <f>G106+G109</f>
        <v>0</v>
      </c>
      <c r="H105" s="112">
        <f>H106+H109</f>
        <v>0</v>
      </c>
      <c r="I105" s="112">
        <f>I106+I109</f>
        <v>0</v>
      </c>
      <c r="J105" s="31"/>
    </row>
    <row r="106" spans="1:10" ht="25.5" hidden="1">
      <c r="A106" s="78" t="s">
        <v>214</v>
      </c>
      <c r="B106" s="78"/>
      <c r="C106" s="152" t="s">
        <v>171</v>
      </c>
      <c r="D106" s="111" t="s">
        <v>44</v>
      </c>
      <c r="E106" s="111" t="s">
        <v>41</v>
      </c>
      <c r="F106" s="111"/>
      <c r="G106" s="112">
        <f aca="true" t="shared" si="11" ref="G106:I107">G107</f>
        <v>0</v>
      </c>
      <c r="H106" s="112">
        <f t="shared" si="11"/>
        <v>0</v>
      </c>
      <c r="I106" s="112">
        <f t="shared" si="11"/>
        <v>0</v>
      </c>
      <c r="J106" s="31"/>
    </row>
    <row r="107" spans="1:10" ht="12.75" hidden="1">
      <c r="A107" s="78" t="s">
        <v>165</v>
      </c>
      <c r="B107" s="78"/>
      <c r="C107" s="152" t="s">
        <v>172</v>
      </c>
      <c r="D107" s="111" t="s">
        <v>44</v>
      </c>
      <c r="E107" s="111" t="s">
        <v>41</v>
      </c>
      <c r="F107" s="111"/>
      <c r="G107" s="112">
        <f t="shared" si="11"/>
        <v>0</v>
      </c>
      <c r="H107" s="112">
        <f t="shared" si="11"/>
        <v>0</v>
      </c>
      <c r="I107" s="112">
        <f t="shared" si="11"/>
        <v>0</v>
      </c>
      <c r="J107" s="31"/>
    </row>
    <row r="108" spans="1:10" ht="25.5" hidden="1">
      <c r="A108" s="78" t="s">
        <v>76</v>
      </c>
      <c r="B108" s="126"/>
      <c r="C108" s="152" t="s">
        <v>172</v>
      </c>
      <c r="D108" s="111" t="s">
        <v>44</v>
      </c>
      <c r="E108" s="111" t="s">
        <v>41</v>
      </c>
      <c r="F108" s="111" t="s">
        <v>77</v>
      </c>
      <c r="G108" s="112">
        <f>6!G164</f>
        <v>0</v>
      </c>
      <c r="H108" s="112">
        <f>6!H164</f>
        <v>0</v>
      </c>
      <c r="I108" s="112">
        <f>6!I164</f>
        <v>0</v>
      </c>
      <c r="J108" s="31"/>
    </row>
    <row r="109" spans="1:10" ht="12.75" hidden="1">
      <c r="A109" s="78" t="s">
        <v>144</v>
      </c>
      <c r="B109" s="126"/>
      <c r="C109" s="152" t="s">
        <v>173</v>
      </c>
      <c r="D109" s="111" t="s">
        <v>44</v>
      </c>
      <c r="E109" s="111" t="s">
        <v>41</v>
      </c>
      <c r="F109" s="111"/>
      <c r="G109" s="112">
        <f aca="true" t="shared" si="12" ref="G109:I110">G110</f>
        <v>0</v>
      </c>
      <c r="H109" s="112">
        <f t="shared" si="12"/>
        <v>0</v>
      </c>
      <c r="I109" s="112">
        <f t="shared" si="12"/>
        <v>0</v>
      </c>
      <c r="J109" s="31"/>
    </row>
    <row r="110" spans="1:10" ht="12.75" hidden="1">
      <c r="A110" s="78" t="s">
        <v>166</v>
      </c>
      <c r="B110" s="126"/>
      <c r="C110" s="152" t="s">
        <v>174</v>
      </c>
      <c r="D110" s="111" t="s">
        <v>44</v>
      </c>
      <c r="E110" s="111" t="s">
        <v>41</v>
      </c>
      <c r="F110" s="111"/>
      <c r="G110" s="112">
        <f t="shared" si="12"/>
        <v>0</v>
      </c>
      <c r="H110" s="112">
        <f t="shared" si="12"/>
        <v>0</v>
      </c>
      <c r="I110" s="112">
        <f t="shared" si="12"/>
        <v>0</v>
      </c>
      <c r="J110" s="31"/>
    </row>
    <row r="111" spans="1:10" ht="25.5" hidden="1">
      <c r="A111" s="78" t="s">
        <v>76</v>
      </c>
      <c r="B111" s="126"/>
      <c r="C111" s="152" t="s">
        <v>174</v>
      </c>
      <c r="D111" s="111" t="s">
        <v>44</v>
      </c>
      <c r="E111" s="111" t="s">
        <v>41</v>
      </c>
      <c r="F111" s="111" t="s">
        <v>77</v>
      </c>
      <c r="G111" s="112">
        <f>6!G168</f>
        <v>0</v>
      </c>
      <c r="H111" s="112">
        <f>6!H168</f>
        <v>0</v>
      </c>
      <c r="I111" s="112">
        <f>6!I168</f>
        <v>0</v>
      </c>
      <c r="J111" s="31"/>
    </row>
    <row r="112" spans="1:12" ht="13.5">
      <c r="A112" s="93" t="s">
        <v>22</v>
      </c>
      <c r="B112" s="126"/>
      <c r="C112" s="151"/>
      <c r="D112" s="127" t="s">
        <v>44</v>
      </c>
      <c r="E112" s="127" t="s">
        <v>37</v>
      </c>
      <c r="F112" s="111"/>
      <c r="G112" s="112">
        <f aca="true" t="shared" si="13" ref="G112:I113">G113</f>
        <v>10248.199999999999</v>
      </c>
      <c r="H112" s="112">
        <f t="shared" si="13"/>
        <v>9127.3</v>
      </c>
      <c r="I112" s="112">
        <f t="shared" si="13"/>
        <v>8696.3</v>
      </c>
      <c r="J112" s="91"/>
      <c r="K112" s="91"/>
      <c r="L112" s="91"/>
    </row>
    <row r="113" spans="1:12" ht="51">
      <c r="A113" s="78" t="s">
        <v>238</v>
      </c>
      <c r="B113" s="126"/>
      <c r="C113" s="152" t="s">
        <v>167</v>
      </c>
      <c r="D113" s="111" t="s">
        <v>44</v>
      </c>
      <c r="E113" s="111" t="s">
        <v>37</v>
      </c>
      <c r="F113" s="111"/>
      <c r="G113" s="112">
        <f>G114+G126+G129</f>
        <v>10248.199999999999</v>
      </c>
      <c r="H113" s="112">
        <f t="shared" si="13"/>
        <v>9127.3</v>
      </c>
      <c r="I113" s="112">
        <f t="shared" si="13"/>
        <v>8696.3</v>
      </c>
      <c r="J113" s="91"/>
      <c r="K113" s="91"/>
      <c r="L113" s="91"/>
    </row>
    <row r="114" spans="1:10" ht="51">
      <c r="A114" s="78" t="s">
        <v>238</v>
      </c>
      <c r="B114" s="126"/>
      <c r="C114" s="152" t="s">
        <v>168</v>
      </c>
      <c r="D114" s="111" t="s">
        <v>44</v>
      </c>
      <c r="E114" s="111" t="s">
        <v>37</v>
      </c>
      <c r="F114" s="111"/>
      <c r="G114" s="112">
        <f>G117+G120+G122+G125</f>
        <v>8443.8</v>
      </c>
      <c r="H114" s="112">
        <f>H117+H120+H122+H125</f>
        <v>9127.3</v>
      </c>
      <c r="I114" s="112">
        <f>I117+I120+I122+I125</f>
        <v>8696.3</v>
      </c>
      <c r="J114" s="31"/>
    </row>
    <row r="115" spans="1:10" ht="25.5">
      <c r="A115" s="78" t="s">
        <v>141</v>
      </c>
      <c r="B115" s="126"/>
      <c r="C115" s="152" t="s">
        <v>175</v>
      </c>
      <c r="D115" s="111" t="s">
        <v>44</v>
      </c>
      <c r="E115" s="111" t="s">
        <v>37</v>
      </c>
      <c r="F115" s="111"/>
      <c r="G115" s="112">
        <f aca="true" t="shared" si="14" ref="G115:I116">G116</f>
        <v>3650.2</v>
      </c>
      <c r="H115" s="112">
        <f t="shared" si="14"/>
        <v>3650.2</v>
      </c>
      <c r="I115" s="112">
        <f t="shared" si="14"/>
        <v>3650.2</v>
      </c>
      <c r="J115" s="31"/>
    </row>
    <row r="116" spans="1:10" ht="12.75">
      <c r="A116" s="78" t="s">
        <v>68</v>
      </c>
      <c r="B116" s="126"/>
      <c r="C116" s="152" t="s">
        <v>176</v>
      </c>
      <c r="D116" s="111" t="s">
        <v>44</v>
      </c>
      <c r="E116" s="111" t="s">
        <v>37</v>
      </c>
      <c r="F116" s="111"/>
      <c r="G116" s="112">
        <f t="shared" si="14"/>
        <v>3650.2</v>
      </c>
      <c r="H116" s="112">
        <f t="shared" si="14"/>
        <v>3650.2</v>
      </c>
      <c r="I116" s="112">
        <f t="shared" si="14"/>
        <v>3650.2</v>
      </c>
      <c r="J116" s="31"/>
    </row>
    <row r="117" spans="1:10" ht="25.5">
      <c r="A117" s="78" t="s">
        <v>76</v>
      </c>
      <c r="B117" s="78"/>
      <c r="C117" s="152" t="s">
        <v>176</v>
      </c>
      <c r="D117" s="111" t="s">
        <v>44</v>
      </c>
      <c r="E117" s="111" t="s">
        <v>37</v>
      </c>
      <c r="F117" s="111" t="s">
        <v>77</v>
      </c>
      <c r="G117" s="112">
        <f>6!G174</f>
        <v>3650.2</v>
      </c>
      <c r="H117" s="112">
        <f>6!H174</f>
        <v>3650.2</v>
      </c>
      <c r="I117" s="112">
        <f>6!I174</f>
        <v>3650.2</v>
      </c>
      <c r="J117" s="31"/>
    </row>
    <row r="118" spans="1:10" ht="25.5">
      <c r="A118" s="78" t="s">
        <v>143</v>
      </c>
      <c r="B118" s="126"/>
      <c r="C118" s="152" t="s">
        <v>177</v>
      </c>
      <c r="D118" s="111" t="s">
        <v>44</v>
      </c>
      <c r="E118" s="111" t="s">
        <v>37</v>
      </c>
      <c r="F118" s="111"/>
      <c r="G118" s="112">
        <f>G119+G121</f>
        <v>4623.6</v>
      </c>
      <c r="H118" s="112">
        <f>H119+H121</f>
        <v>5307.1</v>
      </c>
      <c r="I118" s="112">
        <f>I119+I121</f>
        <v>4876.1</v>
      </c>
      <c r="J118" s="31"/>
    </row>
    <row r="119" spans="1:10" ht="12.75">
      <c r="A119" s="78" t="s">
        <v>70</v>
      </c>
      <c r="B119" s="78"/>
      <c r="C119" s="152" t="s">
        <v>178</v>
      </c>
      <c r="D119" s="111" t="s">
        <v>44</v>
      </c>
      <c r="E119" s="111" t="s">
        <v>37</v>
      </c>
      <c r="F119" s="111"/>
      <c r="G119" s="112">
        <f>G120</f>
        <v>4623.6</v>
      </c>
      <c r="H119" s="112">
        <f>H120</f>
        <v>5307.1</v>
      </c>
      <c r="I119" s="112">
        <f>I120</f>
        <v>4876.1</v>
      </c>
      <c r="J119" s="31"/>
    </row>
    <row r="120" spans="1:10" ht="25.5">
      <c r="A120" s="78" t="s">
        <v>76</v>
      </c>
      <c r="B120" s="78"/>
      <c r="C120" s="152" t="s">
        <v>178</v>
      </c>
      <c r="D120" s="111" t="s">
        <v>44</v>
      </c>
      <c r="E120" s="111" t="s">
        <v>37</v>
      </c>
      <c r="F120" s="111" t="s">
        <v>77</v>
      </c>
      <c r="G120" s="112">
        <f>6!G177</f>
        <v>4623.6</v>
      </c>
      <c r="H120" s="112">
        <f>6!H177</f>
        <v>5307.1</v>
      </c>
      <c r="I120" s="112">
        <f>6!I177</f>
        <v>4876.1</v>
      </c>
      <c r="J120" s="31"/>
    </row>
    <row r="121" spans="1:10" ht="12.75">
      <c r="A121" s="78"/>
      <c r="B121" s="78"/>
      <c r="C121" s="152"/>
      <c r="D121" s="111"/>
      <c r="E121" s="111"/>
      <c r="F121" s="111"/>
      <c r="G121" s="112"/>
      <c r="H121" s="112"/>
      <c r="I121" s="112"/>
      <c r="J121" s="31"/>
    </row>
    <row r="122" spans="1:10" ht="12.75">
      <c r="A122" s="78"/>
      <c r="B122" s="78"/>
      <c r="C122" s="152"/>
      <c r="D122" s="111"/>
      <c r="E122" s="111"/>
      <c r="F122" s="111"/>
      <c r="G122" s="112"/>
      <c r="H122" s="112"/>
      <c r="I122" s="112"/>
      <c r="J122" s="31"/>
    </row>
    <row r="123" spans="1:10" ht="12.75">
      <c r="A123" s="78" t="s">
        <v>142</v>
      </c>
      <c r="B123" s="126"/>
      <c r="C123" s="152" t="s">
        <v>179</v>
      </c>
      <c r="D123" s="111" t="s">
        <v>44</v>
      </c>
      <c r="E123" s="111" t="s">
        <v>37</v>
      </c>
      <c r="F123" s="111"/>
      <c r="G123" s="112">
        <f aca="true" t="shared" si="15" ref="G123:I124">G124</f>
        <v>170</v>
      </c>
      <c r="H123" s="112">
        <f t="shared" si="15"/>
        <v>170</v>
      </c>
      <c r="I123" s="112">
        <f t="shared" si="15"/>
        <v>170</v>
      </c>
      <c r="J123" s="31"/>
    </row>
    <row r="124" spans="1:10" ht="12.75">
      <c r="A124" s="80" t="s">
        <v>69</v>
      </c>
      <c r="B124" s="78"/>
      <c r="C124" s="152" t="s">
        <v>180</v>
      </c>
      <c r="D124" s="111" t="s">
        <v>44</v>
      </c>
      <c r="E124" s="111" t="s">
        <v>37</v>
      </c>
      <c r="F124" s="111"/>
      <c r="G124" s="112">
        <f t="shared" si="15"/>
        <v>170</v>
      </c>
      <c r="H124" s="112">
        <f>6!H181</f>
        <v>170</v>
      </c>
      <c r="I124" s="112">
        <f>6!I181</f>
        <v>170</v>
      </c>
      <c r="J124" s="31"/>
    </row>
    <row r="125" spans="1:10" ht="25.5">
      <c r="A125" s="78" t="s">
        <v>76</v>
      </c>
      <c r="B125" s="126"/>
      <c r="C125" s="152" t="s">
        <v>180</v>
      </c>
      <c r="D125" s="111" t="s">
        <v>44</v>
      </c>
      <c r="E125" s="111" t="s">
        <v>37</v>
      </c>
      <c r="F125" s="111" t="s">
        <v>77</v>
      </c>
      <c r="G125" s="112">
        <f>6!G182</f>
        <v>170</v>
      </c>
      <c r="H125" s="112">
        <f>6!H182</f>
        <v>170</v>
      </c>
      <c r="I125" s="112">
        <f>6!I182</f>
        <v>170</v>
      </c>
      <c r="J125" s="31"/>
    </row>
    <row r="126" spans="1:10" ht="25.5">
      <c r="A126" s="78" t="s">
        <v>287</v>
      </c>
      <c r="B126" s="126"/>
      <c r="C126" s="152" t="s">
        <v>286</v>
      </c>
      <c r="D126" s="111" t="s">
        <v>44</v>
      </c>
      <c r="E126" s="111" t="s">
        <v>37</v>
      </c>
      <c r="F126" s="111"/>
      <c r="G126" s="112">
        <f>G127</f>
        <v>1096</v>
      </c>
      <c r="H126" s="112"/>
      <c r="I126" s="112"/>
      <c r="J126" s="31"/>
    </row>
    <row r="127" spans="1:10" ht="25.5">
      <c r="A127" s="78" t="s">
        <v>289</v>
      </c>
      <c r="B127" s="126"/>
      <c r="C127" s="152" t="s">
        <v>288</v>
      </c>
      <c r="D127" s="111" t="s">
        <v>44</v>
      </c>
      <c r="E127" s="111" t="s">
        <v>37</v>
      </c>
      <c r="F127" s="111"/>
      <c r="G127" s="112">
        <f>G128</f>
        <v>1096</v>
      </c>
      <c r="H127" s="112"/>
      <c r="I127" s="112"/>
      <c r="J127" s="31"/>
    </row>
    <row r="128" spans="1:10" ht="25.5">
      <c r="A128" s="78" t="s">
        <v>76</v>
      </c>
      <c r="B128" s="126"/>
      <c r="C128" s="152" t="s">
        <v>288</v>
      </c>
      <c r="D128" s="111" t="s">
        <v>44</v>
      </c>
      <c r="E128" s="111" t="s">
        <v>37</v>
      </c>
      <c r="F128" s="111" t="s">
        <v>77</v>
      </c>
      <c r="G128" s="112">
        <v>1096</v>
      </c>
      <c r="H128" s="112"/>
      <c r="I128" s="112"/>
      <c r="J128" s="31"/>
    </row>
    <row r="129" spans="1:10" ht="12.75">
      <c r="A129" s="78" t="s">
        <v>291</v>
      </c>
      <c r="B129" s="126"/>
      <c r="C129" s="152" t="s">
        <v>290</v>
      </c>
      <c r="D129" s="111" t="s">
        <v>44</v>
      </c>
      <c r="E129" s="111" t="s">
        <v>37</v>
      </c>
      <c r="F129" s="111"/>
      <c r="G129" s="112">
        <f>G130</f>
        <v>708.4</v>
      </c>
      <c r="H129" s="112"/>
      <c r="I129" s="112"/>
      <c r="J129" s="31"/>
    </row>
    <row r="130" spans="1:10" ht="12.75">
      <c r="A130" s="78" t="s">
        <v>292</v>
      </c>
      <c r="B130" s="126"/>
      <c r="C130" s="152" t="s">
        <v>293</v>
      </c>
      <c r="D130" s="111" t="s">
        <v>44</v>
      </c>
      <c r="E130" s="111" t="s">
        <v>37</v>
      </c>
      <c r="F130" s="111"/>
      <c r="G130" s="112">
        <f>G131</f>
        <v>708.4</v>
      </c>
      <c r="H130" s="112"/>
      <c r="I130" s="112"/>
      <c r="J130" s="31"/>
    </row>
    <row r="131" spans="1:10" ht="27" customHeight="1">
      <c r="A131" s="78" t="s">
        <v>76</v>
      </c>
      <c r="B131" s="126"/>
      <c r="C131" s="152" t="s">
        <v>293</v>
      </c>
      <c r="D131" s="111" t="s">
        <v>44</v>
      </c>
      <c r="E131" s="111" t="s">
        <v>37</v>
      </c>
      <c r="F131" s="111" t="s">
        <v>77</v>
      </c>
      <c r="G131" s="112">
        <v>708.4</v>
      </c>
      <c r="H131" s="112"/>
      <c r="I131" s="112"/>
      <c r="J131" s="31"/>
    </row>
    <row r="132" spans="1:10" ht="27" customHeight="1">
      <c r="A132" s="76" t="s">
        <v>235</v>
      </c>
      <c r="B132" s="126"/>
      <c r="C132" s="152"/>
      <c r="D132" s="94" t="s">
        <v>44</v>
      </c>
      <c r="E132" s="94" t="s">
        <v>44</v>
      </c>
      <c r="F132" s="111"/>
      <c r="G132" s="112">
        <f>G133</f>
        <v>65</v>
      </c>
      <c r="H132" s="112">
        <f>H133</f>
        <v>65</v>
      </c>
      <c r="I132" s="112">
        <f>I133</f>
        <v>65</v>
      </c>
      <c r="J132" s="31"/>
    </row>
    <row r="133" spans="1:10" ht="21" customHeight="1">
      <c r="A133" s="81" t="s">
        <v>297</v>
      </c>
      <c r="B133" s="126"/>
      <c r="C133" s="152" t="s">
        <v>299</v>
      </c>
      <c r="D133" s="111" t="s">
        <v>44</v>
      </c>
      <c r="E133" s="111" t="s">
        <v>44</v>
      </c>
      <c r="F133" s="111"/>
      <c r="G133" s="112">
        <f>SUM(G134)</f>
        <v>65</v>
      </c>
      <c r="H133" s="112">
        <f>SUM(H134)</f>
        <v>65</v>
      </c>
      <c r="I133" s="112">
        <f>SUM(I134)</f>
        <v>65</v>
      </c>
      <c r="J133" s="31"/>
    </row>
    <row r="134" spans="1:10" ht="31.5" customHeight="1">
      <c r="A134" s="80" t="s">
        <v>300</v>
      </c>
      <c r="B134" s="126"/>
      <c r="C134" s="152" t="s">
        <v>301</v>
      </c>
      <c r="D134" s="111" t="s">
        <v>44</v>
      </c>
      <c r="E134" s="111" t="s">
        <v>44</v>
      </c>
      <c r="F134" s="111"/>
      <c r="G134" s="112">
        <f>SUM(G136)</f>
        <v>65</v>
      </c>
      <c r="H134" s="112">
        <f>SUM(H136)</f>
        <v>65</v>
      </c>
      <c r="I134" s="112">
        <f>SUM(I136)</f>
        <v>65</v>
      </c>
      <c r="J134" s="31"/>
    </row>
    <row r="135" spans="1:10" ht="29.25" customHeight="1">
      <c r="A135" s="78" t="s">
        <v>131</v>
      </c>
      <c r="B135" s="126"/>
      <c r="C135" s="152" t="s">
        <v>302</v>
      </c>
      <c r="D135" s="111" t="s">
        <v>44</v>
      </c>
      <c r="E135" s="111" t="s">
        <v>44</v>
      </c>
      <c r="F135" s="111"/>
      <c r="G135" s="112">
        <f>G136</f>
        <v>65</v>
      </c>
      <c r="H135" s="112">
        <f>H136</f>
        <v>65</v>
      </c>
      <c r="I135" s="112">
        <f>I136</f>
        <v>65</v>
      </c>
      <c r="J135" s="31"/>
    </row>
    <row r="136" spans="1:10" ht="26.25" customHeight="1">
      <c r="A136" s="79" t="s">
        <v>132</v>
      </c>
      <c r="B136" s="126"/>
      <c r="C136" s="152" t="s">
        <v>302</v>
      </c>
      <c r="D136" s="111" t="s">
        <v>44</v>
      </c>
      <c r="E136" s="111" t="s">
        <v>44</v>
      </c>
      <c r="F136" s="111" t="s">
        <v>303</v>
      </c>
      <c r="G136" s="112">
        <v>65</v>
      </c>
      <c r="H136" s="112">
        <v>65</v>
      </c>
      <c r="I136" s="112">
        <v>65</v>
      </c>
      <c r="J136" s="31"/>
    </row>
    <row r="137" spans="1:10" ht="38.25">
      <c r="A137" s="76" t="s">
        <v>240</v>
      </c>
      <c r="B137" s="76"/>
      <c r="C137" s="157" t="s">
        <v>272</v>
      </c>
      <c r="D137" s="122" t="s">
        <v>38</v>
      </c>
      <c r="E137" s="122" t="s">
        <v>42</v>
      </c>
      <c r="F137" s="94"/>
      <c r="G137" s="125">
        <f>G138</f>
        <v>1190.2</v>
      </c>
      <c r="H137" s="96"/>
      <c r="I137" s="96"/>
      <c r="J137" s="31"/>
    </row>
    <row r="138" spans="1:10" ht="38.25">
      <c r="A138" s="78" t="s">
        <v>240</v>
      </c>
      <c r="B138" s="78"/>
      <c r="C138" s="153" t="s">
        <v>239</v>
      </c>
      <c r="D138" s="117" t="s">
        <v>38</v>
      </c>
      <c r="E138" s="117" t="s">
        <v>42</v>
      </c>
      <c r="F138" s="111"/>
      <c r="G138" s="123">
        <f>G139</f>
        <v>1190.2</v>
      </c>
      <c r="H138" s="112"/>
      <c r="I138" s="112"/>
      <c r="J138" s="31"/>
    </row>
    <row r="139" spans="1:10" ht="25.5">
      <c r="A139" s="81" t="s">
        <v>273</v>
      </c>
      <c r="B139" s="78"/>
      <c r="C139" s="153" t="s">
        <v>270</v>
      </c>
      <c r="D139" s="117" t="s">
        <v>38</v>
      </c>
      <c r="E139" s="117" t="s">
        <v>42</v>
      </c>
      <c r="F139" s="111"/>
      <c r="G139" s="123">
        <f>G140</f>
        <v>1190.2</v>
      </c>
      <c r="H139" s="112"/>
      <c r="I139" s="112"/>
      <c r="J139" s="31"/>
    </row>
    <row r="140" spans="1:10" ht="76.5">
      <c r="A140" s="78" t="s">
        <v>259</v>
      </c>
      <c r="B140" s="78"/>
      <c r="C140" s="153" t="s">
        <v>269</v>
      </c>
      <c r="D140" s="117" t="s">
        <v>38</v>
      </c>
      <c r="E140" s="117" t="s">
        <v>42</v>
      </c>
      <c r="F140" s="111"/>
      <c r="G140" s="123">
        <f>G141</f>
        <v>1190.2</v>
      </c>
      <c r="H140" s="112"/>
      <c r="I140" s="112"/>
      <c r="J140" s="31"/>
    </row>
    <row r="141" spans="1:10" ht="25.5">
      <c r="A141" s="78" t="s">
        <v>76</v>
      </c>
      <c r="B141" s="78"/>
      <c r="C141" s="153" t="s">
        <v>269</v>
      </c>
      <c r="D141" s="117" t="s">
        <v>38</v>
      </c>
      <c r="E141" s="117" t="s">
        <v>42</v>
      </c>
      <c r="F141" s="111" t="s">
        <v>77</v>
      </c>
      <c r="G141" s="123">
        <f>6!G129</f>
        <v>1190.2</v>
      </c>
      <c r="H141" s="112"/>
      <c r="I141" s="112"/>
      <c r="J141" s="31"/>
    </row>
    <row r="142" spans="1:10" ht="38.25">
      <c r="A142" s="83" t="s">
        <v>224</v>
      </c>
      <c r="B142" s="76"/>
      <c r="C142" s="160" t="s">
        <v>242</v>
      </c>
      <c r="D142" s="122" t="s">
        <v>38</v>
      </c>
      <c r="E142" s="122" t="s">
        <v>42</v>
      </c>
      <c r="F142" s="94"/>
      <c r="G142" s="125">
        <f>G143</f>
        <v>929.3</v>
      </c>
      <c r="H142" s="112"/>
      <c r="I142" s="112"/>
      <c r="J142" s="31"/>
    </row>
    <row r="143" spans="1:10" ht="30.75" customHeight="1">
      <c r="A143" s="80" t="s">
        <v>224</v>
      </c>
      <c r="B143" s="78"/>
      <c r="C143" s="152" t="s">
        <v>225</v>
      </c>
      <c r="D143" s="117" t="s">
        <v>38</v>
      </c>
      <c r="E143" s="117" t="s">
        <v>42</v>
      </c>
      <c r="F143" s="111"/>
      <c r="G143" s="123">
        <f>G144</f>
        <v>929.3</v>
      </c>
      <c r="H143" s="112"/>
      <c r="I143" s="112"/>
      <c r="J143" s="31"/>
    </row>
    <row r="144" spans="1:10" ht="12.75">
      <c r="A144" s="78" t="s">
        <v>271</v>
      </c>
      <c r="B144" s="78"/>
      <c r="C144" s="152" t="s">
        <v>274</v>
      </c>
      <c r="D144" s="117" t="s">
        <v>38</v>
      </c>
      <c r="E144" s="117" t="s">
        <v>42</v>
      </c>
      <c r="F144" s="111"/>
      <c r="G144" s="123">
        <f>G145</f>
        <v>929.3</v>
      </c>
      <c r="H144" s="112"/>
      <c r="I144" s="112"/>
      <c r="J144" s="31"/>
    </row>
    <row r="145" spans="1:10" ht="76.5">
      <c r="A145" s="78" t="s">
        <v>259</v>
      </c>
      <c r="B145" s="78"/>
      <c r="C145" s="153" t="s">
        <v>275</v>
      </c>
      <c r="D145" s="117" t="s">
        <v>38</v>
      </c>
      <c r="E145" s="117" t="s">
        <v>42</v>
      </c>
      <c r="F145" s="111"/>
      <c r="G145" s="123">
        <f>G146</f>
        <v>929.3</v>
      </c>
      <c r="H145" s="112"/>
      <c r="I145" s="112"/>
      <c r="J145" s="31"/>
    </row>
    <row r="146" spans="1:10" ht="25.5">
      <c r="A146" s="78" t="s">
        <v>76</v>
      </c>
      <c r="B146" s="78"/>
      <c r="C146" s="153" t="s">
        <v>275</v>
      </c>
      <c r="D146" s="117" t="s">
        <v>38</v>
      </c>
      <c r="E146" s="117" t="s">
        <v>42</v>
      </c>
      <c r="F146" s="111" t="s">
        <v>77</v>
      </c>
      <c r="G146" s="123">
        <f>6!G134</f>
        <v>929.3</v>
      </c>
      <c r="H146" s="112"/>
      <c r="I146" s="112"/>
      <c r="J146" s="31"/>
    </row>
    <row r="147" spans="1:10" ht="38.25">
      <c r="A147" s="76" t="s">
        <v>278</v>
      </c>
      <c r="B147" s="76"/>
      <c r="C147" s="160" t="s">
        <v>279</v>
      </c>
      <c r="D147" s="122" t="s">
        <v>44</v>
      </c>
      <c r="E147" s="122" t="s">
        <v>35</v>
      </c>
      <c r="F147" s="94"/>
      <c r="G147" s="125">
        <f>G148</f>
        <v>100</v>
      </c>
      <c r="H147" s="96"/>
      <c r="I147" s="96"/>
      <c r="J147" s="31"/>
    </row>
    <row r="148" spans="1:10" ht="38.25">
      <c r="A148" s="78" t="s">
        <v>280</v>
      </c>
      <c r="B148" s="78"/>
      <c r="C148" s="152" t="s">
        <v>281</v>
      </c>
      <c r="D148" s="117" t="s">
        <v>44</v>
      </c>
      <c r="E148" s="117" t="s">
        <v>35</v>
      </c>
      <c r="F148" s="111"/>
      <c r="G148" s="123">
        <f>G149</f>
        <v>100</v>
      </c>
      <c r="H148" s="112"/>
      <c r="I148" s="112"/>
      <c r="J148" s="31"/>
    </row>
    <row r="149" spans="1:10" ht="25.5">
      <c r="A149" s="78" t="s">
        <v>282</v>
      </c>
      <c r="B149" s="78"/>
      <c r="C149" s="152" t="s">
        <v>283</v>
      </c>
      <c r="D149" s="117" t="s">
        <v>44</v>
      </c>
      <c r="E149" s="117" t="s">
        <v>35</v>
      </c>
      <c r="F149" s="111"/>
      <c r="G149" s="123">
        <f>G150</f>
        <v>100</v>
      </c>
      <c r="H149" s="112"/>
      <c r="I149" s="112"/>
      <c r="J149" s="31"/>
    </row>
    <row r="150" spans="1:10" ht="12.75">
      <c r="A150" s="78" t="s">
        <v>284</v>
      </c>
      <c r="B150" s="78"/>
      <c r="C150" s="152" t="s">
        <v>283</v>
      </c>
      <c r="D150" s="117" t="s">
        <v>44</v>
      </c>
      <c r="E150" s="117" t="s">
        <v>35</v>
      </c>
      <c r="F150" s="111" t="s">
        <v>285</v>
      </c>
      <c r="G150" s="123">
        <v>100</v>
      </c>
      <c r="H150" s="112"/>
      <c r="I150" s="112"/>
      <c r="J150" s="31"/>
    </row>
    <row r="151" spans="1:10" ht="12.75" hidden="1">
      <c r="A151" s="107"/>
      <c r="B151" s="78"/>
      <c r="C151" s="159"/>
      <c r="D151" s="117"/>
      <c r="E151" s="117"/>
      <c r="F151" s="111"/>
      <c r="G151" s="123"/>
      <c r="H151" s="112"/>
      <c r="I151" s="112"/>
      <c r="J151" s="31"/>
    </row>
    <row r="152" spans="1:10" ht="12.75" hidden="1">
      <c r="A152" s="107"/>
      <c r="B152" s="78"/>
      <c r="C152" s="159"/>
      <c r="D152" s="117"/>
      <c r="E152" s="117"/>
      <c r="F152" s="111"/>
      <c r="G152" s="123"/>
      <c r="H152" s="112"/>
      <c r="I152" s="112"/>
      <c r="J152" s="31"/>
    </row>
    <row r="153" spans="1:10" ht="12.75" hidden="1">
      <c r="A153" s="107"/>
      <c r="B153" s="78"/>
      <c r="C153" s="159"/>
      <c r="D153" s="117"/>
      <c r="E153" s="117"/>
      <c r="F153" s="111"/>
      <c r="G153" s="123"/>
      <c r="H153" s="112"/>
      <c r="I153" s="112"/>
      <c r="J153" s="31"/>
    </row>
    <row r="154" spans="1:10" ht="12.75" hidden="1">
      <c r="A154" s="107"/>
      <c r="B154" s="78"/>
      <c r="C154" s="159"/>
      <c r="D154" s="117"/>
      <c r="E154" s="117"/>
      <c r="F154" s="111"/>
      <c r="G154" s="123"/>
      <c r="H154" s="112"/>
      <c r="I154" s="112"/>
      <c r="J154" s="31"/>
    </row>
    <row r="155" spans="1:10" ht="14.25">
      <c r="A155" s="76" t="s">
        <v>243</v>
      </c>
      <c r="B155" s="78"/>
      <c r="C155" s="153"/>
      <c r="D155" s="111"/>
      <c r="E155" s="111"/>
      <c r="F155" s="111"/>
      <c r="G155" s="97">
        <f>G156+G215+G234+G256+G263+G243+G222+G229</f>
        <v>16038.600000000002</v>
      </c>
      <c r="H155" s="97">
        <f>H156+H215+H234+H256+H263+H243+H222-0.06</f>
        <v>16142.41</v>
      </c>
      <c r="I155" s="97">
        <f>I156+I215+I234+I256+I263+I243+I222</f>
        <v>15923.83</v>
      </c>
      <c r="J155" s="31"/>
    </row>
    <row r="156" spans="1:11" ht="13.5">
      <c r="A156" s="76" t="s">
        <v>16</v>
      </c>
      <c r="B156" s="95">
        <v>911</v>
      </c>
      <c r="C156" s="161" t="s">
        <v>15</v>
      </c>
      <c r="D156" s="94" t="s">
        <v>35</v>
      </c>
      <c r="E156" s="94" t="s">
        <v>36</v>
      </c>
      <c r="F156" s="95" t="s">
        <v>15</v>
      </c>
      <c r="G156" s="96">
        <f>G157+G164+G176+G188+G182</f>
        <v>14052.2</v>
      </c>
      <c r="H156" s="96">
        <f>H157+H164+H176+H188+H182</f>
        <v>14209.47</v>
      </c>
      <c r="I156" s="96">
        <f>I157+I164+I176+I188+I182</f>
        <v>14276.63</v>
      </c>
      <c r="J156" s="35"/>
      <c r="K156" s="35"/>
    </row>
    <row r="157" spans="1:9" ht="38.25">
      <c r="A157" s="76" t="s">
        <v>201</v>
      </c>
      <c r="B157" s="77"/>
      <c r="C157" s="162"/>
      <c r="D157" s="109" t="s">
        <v>35</v>
      </c>
      <c r="E157" s="109" t="s">
        <v>37</v>
      </c>
      <c r="F157" s="109"/>
      <c r="G157" s="128">
        <f aca="true" t="shared" si="16" ref="G157:I158">G158</f>
        <v>334.1</v>
      </c>
      <c r="H157" s="128">
        <f t="shared" si="16"/>
        <v>334.1</v>
      </c>
      <c r="I157" s="128">
        <f t="shared" si="16"/>
        <v>334.1</v>
      </c>
    </row>
    <row r="158" spans="1:9" ht="15">
      <c r="A158" s="78" t="s">
        <v>150</v>
      </c>
      <c r="B158" s="77"/>
      <c r="C158" s="151" t="s">
        <v>82</v>
      </c>
      <c r="D158" s="111" t="s">
        <v>35</v>
      </c>
      <c r="E158" s="111" t="s">
        <v>37</v>
      </c>
      <c r="F158" s="109"/>
      <c r="G158" s="129">
        <f t="shared" si="16"/>
        <v>334.1</v>
      </c>
      <c r="H158" s="129">
        <f t="shared" si="16"/>
        <v>334.1</v>
      </c>
      <c r="I158" s="129">
        <f t="shared" si="16"/>
        <v>334.1</v>
      </c>
    </row>
    <row r="159" spans="1:9" ht="25.5">
      <c r="A159" s="78" t="s">
        <v>53</v>
      </c>
      <c r="B159" s="78"/>
      <c r="C159" s="151" t="s">
        <v>79</v>
      </c>
      <c r="D159" s="111" t="s">
        <v>35</v>
      </c>
      <c r="E159" s="111" t="s">
        <v>37</v>
      </c>
      <c r="F159" s="111"/>
      <c r="G159" s="112">
        <f>G160+G162</f>
        <v>334.1</v>
      </c>
      <c r="H159" s="112">
        <f>H160+H162</f>
        <v>334.1</v>
      </c>
      <c r="I159" s="112">
        <f>I160+I162</f>
        <v>334.1</v>
      </c>
    </row>
    <row r="160" spans="1:9" ht="12.75">
      <c r="A160" s="79" t="s">
        <v>152</v>
      </c>
      <c r="B160" s="78"/>
      <c r="C160" s="151" t="s">
        <v>151</v>
      </c>
      <c r="D160" s="111" t="s">
        <v>35</v>
      </c>
      <c r="E160" s="111" t="s">
        <v>37</v>
      </c>
      <c r="F160" s="111"/>
      <c r="G160" s="112">
        <f>G161</f>
        <v>182.3</v>
      </c>
      <c r="H160" s="112">
        <f>H161</f>
        <v>182.3</v>
      </c>
      <c r="I160" s="112">
        <f>I161</f>
        <v>182.3</v>
      </c>
    </row>
    <row r="161" spans="1:9" ht="25.5">
      <c r="A161" s="78" t="s">
        <v>76</v>
      </c>
      <c r="B161" s="78"/>
      <c r="C161" s="151" t="s">
        <v>80</v>
      </c>
      <c r="D161" s="111" t="s">
        <v>35</v>
      </c>
      <c r="E161" s="111" t="s">
        <v>37</v>
      </c>
      <c r="F161" s="111" t="s">
        <v>77</v>
      </c>
      <c r="G161" s="112">
        <f>6!G18</f>
        <v>182.3</v>
      </c>
      <c r="H161" s="112">
        <f>6!H18</f>
        <v>182.3</v>
      </c>
      <c r="I161" s="112">
        <f>6!I18</f>
        <v>182.3</v>
      </c>
    </row>
    <row r="162" spans="1:9" ht="27" customHeight="1">
      <c r="A162" s="78" t="s">
        <v>54</v>
      </c>
      <c r="B162" s="78"/>
      <c r="C162" s="151" t="s">
        <v>81</v>
      </c>
      <c r="D162" s="111" t="s">
        <v>35</v>
      </c>
      <c r="E162" s="111" t="s">
        <v>37</v>
      </c>
      <c r="F162" s="116"/>
      <c r="G162" s="112">
        <f>G163</f>
        <v>151.8</v>
      </c>
      <c r="H162" s="112">
        <f>H163</f>
        <v>151.8</v>
      </c>
      <c r="I162" s="112">
        <f>I163</f>
        <v>151.8</v>
      </c>
    </row>
    <row r="163" spans="1:9" ht="12.75">
      <c r="A163" s="78" t="s">
        <v>55</v>
      </c>
      <c r="B163" s="78"/>
      <c r="C163" s="151" t="s">
        <v>81</v>
      </c>
      <c r="D163" s="111" t="s">
        <v>35</v>
      </c>
      <c r="E163" s="111" t="s">
        <v>37</v>
      </c>
      <c r="F163" s="111" t="s">
        <v>56</v>
      </c>
      <c r="G163" s="112">
        <f>6!G20</f>
        <v>151.8</v>
      </c>
      <c r="H163" s="112">
        <f>6!H20</f>
        <v>151.8</v>
      </c>
      <c r="I163" s="112">
        <f>6!I20</f>
        <v>151.8</v>
      </c>
    </row>
    <row r="164" spans="1:11" ht="39" customHeight="1">
      <c r="A164" s="76" t="s">
        <v>17</v>
      </c>
      <c r="B164" s="78"/>
      <c r="C164" s="163" t="s">
        <v>15</v>
      </c>
      <c r="D164" s="109" t="s">
        <v>35</v>
      </c>
      <c r="E164" s="109" t="s">
        <v>38</v>
      </c>
      <c r="F164" s="115" t="s">
        <v>15</v>
      </c>
      <c r="G164" s="110">
        <f>G165+G170</f>
        <v>12583.3</v>
      </c>
      <c r="H164" s="110">
        <f>H165+H170</f>
        <v>12637.47</v>
      </c>
      <c r="I164" s="110">
        <f>I165+I170</f>
        <v>12690.699999999999</v>
      </c>
      <c r="J164" s="92"/>
      <c r="K164" s="92"/>
    </row>
    <row r="165" spans="1:9" ht="12.75">
      <c r="A165" s="80" t="s">
        <v>73</v>
      </c>
      <c r="B165" s="78"/>
      <c r="C165" s="151" t="s">
        <v>82</v>
      </c>
      <c r="D165" s="111" t="s">
        <v>35</v>
      </c>
      <c r="E165" s="111" t="s">
        <v>38</v>
      </c>
      <c r="F165" s="116" t="s">
        <v>15</v>
      </c>
      <c r="G165" s="130">
        <f aca="true" t="shared" si="17" ref="G165:I168">G166</f>
        <v>1951.4</v>
      </c>
      <c r="H165" s="130">
        <f t="shared" si="17"/>
        <v>1951.4</v>
      </c>
      <c r="I165" s="130">
        <f t="shared" si="17"/>
        <v>1951.4</v>
      </c>
    </row>
    <row r="166" spans="1:9" ht="12.75">
      <c r="A166" s="78" t="s">
        <v>57</v>
      </c>
      <c r="B166" s="78"/>
      <c r="C166" s="151" t="s">
        <v>84</v>
      </c>
      <c r="D166" s="111" t="s">
        <v>35</v>
      </c>
      <c r="E166" s="111" t="s">
        <v>38</v>
      </c>
      <c r="F166" s="116" t="s">
        <v>15</v>
      </c>
      <c r="G166" s="130">
        <f t="shared" si="17"/>
        <v>1951.4</v>
      </c>
      <c r="H166" s="130">
        <f t="shared" si="17"/>
        <v>1951.4</v>
      </c>
      <c r="I166" s="130">
        <f t="shared" si="17"/>
        <v>1951.4</v>
      </c>
    </row>
    <row r="167" spans="1:9" ht="12.75">
      <c r="A167" s="79" t="s">
        <v>152</v>
      </c>
      <c r="B167" s="78"/>
      <c r="C167" s="151" t="s">
        <v>153</v>
      </c>
      <c r="D167" s="111" t="s">
        <v>35</v>
      </c>
      <c r="E167" s="111" t="s">
        <v>38</v>
      </c>
      <c r="F167" s="116"/>
      <c r="G167" s="130">
        <f t="shared" si="17"/>
        <v>1951.4</v>
      </c>
      <c r="H167" s="130">
        <f t="shared" si="17"/>
        <v>1951.4</v>
      </c>
      <c r="I167" s="130">
        <f t="shared" si="17"/>
        <v>1951.4</v>
      </c>
    </row>
    <row r="168" spans="1:9" ht="25.5">
      <c r="A168" s="80" t="s">
        <v>59</v>
      </c>
      <c r="B168" s="78"/>
      <c r="C168" s="164" t="s">
        <v>83</v>
      </c>
      <c r="D168" s="131" t="s">
        <v>35</v>
      </c>
      <c r="E168" s="131" t="s">
        <v>38</v>
      </c>
      <c r="F168" s="132"/>
      <c r="G168" s="130">
        <f t="shared" si="17"/>
        <v>1951.4</v>
      </c>
      <c r="H168" s="130">
        <f t="shared" si="17"/>
        <v>1951.4</v>
      </c>
      <c r="I168" s="130">
        <f t="shared" si="17"/>
        <v>1951.4</v>
      </c>
    </row>
    <row r="169" spans="1:9" ht="26.25" customHeight="1">
      <c r="A169" s="79" t="s">
        <v>202</v>
      </c>
      <c r="B169" s="78"/>
      <c r="C169" s="151" t="s">
        <v>83</v>
      </c>
      <c r="D169" s="111" t="s">
        <v>35</v>
      </c>
      <c r="E169" s="111" t="s">
        <v>38</v>
      </c>
      <c r="F169" s="116">
        <v>120</v>
      </c>
      <c r="G169" s="112">
        <f>6!G26</f>
        <v>1951.4</v>
      </c>
      <c r="H169" s="112">
        <f>6!H26</f>
        <v>1951.4</v>
      </c>
      <c r="I169" s="112">
        <f>6!I26</f>
        <v>1951.4</v>
      </c>
    </row>
    <row r="170" spans="1:9" ht="25.5">
      <c r="A170" s="80" t="s">
        <v>58</v>
      </c>
      <c r="B170" s="133"/>
      <c r="C170" s="153" t="s">
        <v>79</v>
      </c>
      <c r="D170" s="134" t="s">
        <v>35</v>
      </c>
      <c r="E170" s="134" t="s">
        <v>38</v>
      </c>
      <c r="F170" s="113"/>
      <c r="G170" s="135">
        <f>G171+G173</f>
        <v>10631.9</v>
      </c>
      <c r="H170" s="135">
        <f>H171+H173</f>
        <v>10686.07</v>
      </c>
      <c r="I170" s="135">
        <f>I171+I173</f>
        <v>10739.3</v>
      </c>
    </row>
    <row r="171" spans="1:9" ht="25.5">
      <c r="A171" s="80" t="s">
        <v>59</v>
      </c>
      <c r="B171" s="133"/>
      <c r="C171" s="165" t="s">
        <v>85</v>
      </c>
      <c r="D171" s="137" t="s">
        <v>35</v>
      </c>
      <c r="E171" s="137" t="s">
        <v>38</v>
      </c>
      <c r="F171" s="136" t="s">
        <v>15</v>
      </c>
      <c r="G171" s="138">
        <f>G172</f>
        <v>8172.5</v>
      </c>
      <c r="H171" s="138">
        <f>H172</f>
        <v>8172.5</v>
      </c>
      <c r="I171" s="138">
        <f>I172</f>
        <v>8172.5</v>
      </c>
    </row>
    <row r="172" spans="1:9" ht="25.5">
      <c r="A172" s="79" t="s">
        <v>78</v>
      </c>
      <c r="B172" s="133"/>
      <c r="C172" s="153" t="s">
        <v>85</v>
      </c>
      <c r="D172" s="117" t="s">
        <v>35</v>
      </c>
      <c r="E172" s="117" t="s">
        <v>38</v>
      </c>
      <c r="F172" s="114">
        <v>120</v>
      </c>
      <c r="G172" s="112">
        <f>6!G29</f>
        <v>8172.5</v>
      </c>
      <c r="H172" s="112">
        <f>6!H29</f>
        <v>8172.5</v>
      </c>
      <c r="I172" s="112">
        <f>6!I29</f>
        <v>8172.5</v>
      </c>
    </row>
    <row r="173" spans="1:9" ht="25.5">
      <c r="A173" s="79" t="s">
        <v>200</v>
      </c>
      <c r="B173" s="133"/>
      <c r="C173" s="166" t="s">
        <v>80</v>
      </c>
      <c r="D173" s="139" t="s">
        <v>35</v>
      </c>
      <c r="E173" s="139" t="s">
        <v>38</v>
      </c>
      <c r="F173" s="140"/>
      <c r="G173" s="141">
        <f>G174+G175</f>
        <v>2459.4</v>
      </c>
      <c r="H173" s="141">
        <f>H174+H175</f>
        <v>2513.57</v>
      </c>
      <c r="I173" s="141">
        <f>I174+I175</f>
        <v>2566.7999999999997</v>
      </c>
    </row>
    <row r="174" spans="1:9" ht="25.5">
      <c r="A174" s="78" t="s">
        <v>76</v>
      </c>
      <c r="B174" s="133"/>
      <c r="C174" s="153" t="s">
        <v>80</v>
      </c>
      <c r="D174" s="117" t="s">
        <v>35</v>
      </c>
      <c r="E174" s="117" t="s">
        <v>38</v>
      </c>
      <c r="F174" s="117" t="s">
        <v>77</v>
      </c>
      <c r="G174" s="123">
        <f>6!G31</f>
        <v>2459.4</v>
      </c>
      <c r="H174" s="123">
        <f>6!H31+0.07</f>
        <v>2513.57</v>
      </c>
      <c r="I174" s="123">
        <f>6!I31</f>
        <v>2566.7999999999997</v>
      </c>
    </row>
    <row r="175" spans="1:9" ht="12.75">
      <c r="A175" s="81" t="s">
        <v>75</v>
      </c>
      <c r="B175" s="133"/>
      <c r="C175" s="153" t="s">
        <v>80</v>
      </c>
      <c r="D175" s="117" t="s">
        <v>35</v>
      </c>
      <c r="E175" s="117" t="s">
        <v>38</v>
      </c>
      <c r="F175" s="117" t="s">
        <v>195</v>
      </c>
      <c r="G175" s="123">
        <f>6!G32</f>
        <v>0</v>
      </c>
      <c r="H175" s="123">
        <f>6!H32</f>
        <v>0</v>
      </c>
      <c r="I175" s="123">
        <f>6!I32</f>
        <v>0</v>
      </c>
    </row>
    <row r="176" spans="1:9" ht="14.25">
      <c r="A176" s="83" t="s">
        <v>18</v>
      </c>
      <c r="B176" s="113"/>
      <c r="C176" s="149"/>
      <c r="D176" s="142" t="s">
        <v>35</v>
      </c>
      <c r="E176" s="142" t="s">
        <v>39</v>
      </c>
      <c r="F176" s="108"/>
      <c r="G176" s="110">
        <f aca="true" t="shared" si="18" ref="G176:I180">G177</f>
        <v>100</v>
      </c>
      <c r="H176" s="110">
        <f t="shared" si="18"/>
        <v>100</v>
      </c>
      <c r="I176" s="110">
        <f t="shared" si="18"/>
        <v>100</v>
      </c>
    </row>
    <row r="177" spans="1:9" ht="12.75">
      <c r="A177" s="80" t="s">
        <v>60</v>
      </c>
      <c r="B177" s="113"/>
      <c r="C177" s="152" t="s">
        <v>86</v>
      </c>
      <c r="D177" s="134" t="s">
        <v>35</v>
      </c>
      <c r="E177" s="134" t="s">
        <v>39</v>
      </c>
      <c r="F177" s="113"/>
      <c r="G177" s="112">
        <f t="shared" si="18"/>
        <v>100</v>
      </c>
      <c r="H177" s="112">
        <f t="shared" si="18"/>
        <v>100</v>
      </c>
      <c r="I177" s="112">
        <f t="shared" si="18"/>
        <v>100</v>
      </c>
    </row>
    <row r="178" spans="1:9" ht="12.75">
      <c r="A178" s="80" t="s">
        <v>74</v>
      </c>
      <c r="B178" s="113"/>
      <c r="C178" s="152" t="s">
        <v>87</v>
      </c>
      <c r="D178" s="134" t="s">
        <v>35</v>
      </c>
      <c r="E178" s="134" t="s">
        <v>39</v>
      </c>
      <c r="F178" s="113" t="s">
        <v>15</v>
      </c>
      <c r="G178" s="112">
        <f t="shared" si="18"/>
        <v>100</v>
      </c>
      <c r="H178" s="112">
        <f t="shared" si="18"/>
        <v>100</v>
      </c>
      <c r="I178" s="112">
        <f t="shared" si="18"/>
        <v>100</v>
      </c>
    </row>
    <row r="179" spans="1:9" ht="12.75">
      <c r="A179" s="80" t="s">
        <v>74</v>
      </c>
      <c r="B179" s="113"/>
      <c r="C179" s="152" t="s">
        <v>103</v>
      </c>
      <c r="D179" s="134" t="s">
        <v>35</v>
      </c>
      <c r="E179" s="134" t="s">
        <v>39</v>
      </c>
      <c r="F179" s="113"/>
      <c r="G179" s="112">
        <f t="shared" si="18"/>
        <v>100</v>
      </c>
      <c r="H179" s="112">
        <f t="shared" si="18"/>
        <v>100</v>
      </c>
      <c r="I179" s="112">
        <f t="shared" si="18"/>
        <v>100</v>
      </c>
    </row>
    <row r="180" spans="1:9" ht="12.75">
      <c r="A180" s="80" t="s">
        <v>61</v>
      </c>
      <c r="B180" s="113"/>
      <c r="C180" s="153" t="s">
        <v>88</v>
      </c>
      <c r="D180" s="134" t="s">
        <v>35</v>
      </c>
      <c r="E180" s="134" t="s">
        <v>39</v>
      </c>
      <c r="F180" s="134" t="s">
        <v>15</v>
      </c>
      <c r="G180" s="112">
        <f t="shared" si="18"/>
        <v>100</v>
      </c>
      <c r="H180" s="112">
        <f t="shared" si="18"/>
        <v>100</v>
      </c>
      <c r="I180" s="112">
        <f t="shared" si="18"/>
        <v>100</v>
      </c>
    </row>
    <row r="181" spans="1:9" ht="12.75">
      <c r="A181" s="80" t="s">
        <v>61</v>
      </c>
      <c r="B181" s="113"/>
      <c r="C181" s="153" t="s">
        <v>88</v>
      </c>
      <c r="D181" s="134" t="s">
        <v>35</v>
      </c>
      <c r="E181" s="134" t="s">
        <v>39</v>
      </c>
      <c r="F181" s="134" t="s">
        <v>62</v>
      </c>
      <c r="G181" s="112">
        <f>6!G38</f>
        <v>100</v>
      </c>
      <c r="H181" s="112">
        <f>6!H38</f>
        <v>100</v>
      </c>
      <c r="I181" s="112">
        <f>6!I38</f>
        <v>100</v>
      </c>
    </row>
    <row r="182" spans="1:9" ht="12.75" hidden="1">
      <c r="A182" s="83" t="s">
        <v>51</v>
      </c>
      <c r="B182" s="113"/>
      <c r="C182" s="153"/>
      <c r="D182" s="134"/>
      <c r="E182" s="134"/>
      <c r="F182" s="134"/>
      <c r="G182" s="96">
        <f aca="true" t="shared" si="19" ref="G182:I186">G183</f>
        <v>0</v>
      </c>
      <c r="H182" s="96">
        <f t="shared" si="19"/>
        <v>0</v>
      </c>
      <c r="I182" s="96">
        <f t="shared" si="19"/>
        <v>0</v>
      </c>
    </row>
    <row r="183" spans="1:9" ht="12.75" hidden="1">
      <c r="A183" s="80" t="s">
        <v>60</v>
      </c>
      <c r="B183" s="113"/>
      <c r="C183" s="152" t="s">
        <v>86</v>
      </c>
      <c r="D183" s="134" t="s">
        <v>35</v>
      </c>
      <c r="E183" s="134" t="s">
        <v>52</v>
      </c>
      <c r="F183" s="134"/>
      <c r="G183" s="112">
        <f t="shared" si="19"/>
        <v>0</v>
      </c>
      <c r="H183" s="112">
        <f t="shared" si="19"/>
        <v>0</v>
      </c>
      <c r="I183" s="112">
        <f t="shared" si="19"/>
        <v>0</v>
      </c>
    </row>
    <row r="184" spans="1:9" ht="12.75" hidden="1">
      <c r="A184" s="80" t="s">
        <v>74</v>
      </c>
      <c r="B184" s="113"/>
      <c r="C184" s="152" t="s">
        <v>87</v>
      </c>
      <c r="D184" s="134" t="s">
        <v>35</v>
      </c>
      <c r="E184" s="134" t="s">
        <v>52</v>
      </c>
      <c r="F184" s="134"/>
      <c r="G184" s="112">
        <f t="shared" si="19"/>
        <v>0</v>
      </c>
      <c r="H184" s="112">
        <f t="shared" si="19"/>
        <v>0</v>
      </c>
      <c r="I184" s="112">
        <f t="shared" si="19"/>
        <v>0</v>
      </c>
    </row>
    <row r="185" spans="1:9" ht="12.75" hidden="1">
      <c r="A185" s="80" t="s">
        <v>74</v>
      </c>
      <c r="B185" s="113"/>
      <c r="C185" s="152" t="s">
        <v>103</v>
      </c>
      <c r="D185" s="134" t="s">
        <v>35</v>
      </c>
      <c r="E185" s="134" t="s">
        <v>52</v>
      </c>
      <c r="F185" s="134"/>
      <c r="G185" s="112">
        <f t="shared" si="19"/>
        <v>0</v>
      </c>
      <c r="H185" s="112">
        <f t="shared" si="19"/>
        <v>0</v>
      </c>
      <c r="I185" s="112">
        <f t="shared" si="19"/>
        <v>0</v>
      </c>
    </row>
    <row r="186" spans="1:9" ht="12.75" hidden="1">
      <c r="A186" s="80" t="s">
        <v>234</v>
      </c>
      <c r="B186" s="113"/>
      <c r="C186" s="152" t="s">
        <v>233</v>
      </c>
      <c r="D186" s="134" t="s">
        <v>35</v>
      </c>
      <c r="E186" s="134" t="s">
        <v>52</v>
      </c>
      <c r="F186" s="134"/>
      <c r="G186" s="112">
        <f t="shared" si="19"/>
        <v>0</v>
      </c>
      <c r="H186" s="112">
        <f t="shared" si="19"/>
        <v>0</v>
      </c>
      <c r="I186" s="112">
        <f t="shared" si="19"/>
        <v>0</v>
      </c>
    </row>
    <row r="187" spans="1:9" ht="25.5" hidden="1">
      <c r="A187" s="78" t="s">
        <v>76</v>
      </c>
      <c r="B187" s="113"/>
      <c r="C187" s="152" t="s">
        <v>233</v>
      </c>
      <c r="D187" s="134" t="s">
        <v>35</v>
      </c>
      <c r="E187" s="134" t="s">
        <v>52</v>
      </c>
      <c r="F187" s="134" t="s">
        <v>77</v>
      </c>
      <c r="G187" s="112">
        <f>6!G44</f>
        <v>0</v>
      </c>
      <c r="H187" s="112">
        <f>6!H44</f>
        <v>0</v>
      </c>
      <c r="I187" s="112">
        <f>6!I44</f>
        <v>0</v>
      </c>
    </row>
    <row r="188" spans="1:9" ht="15.75" customHeight="1">
      <c r="A188" s="76" t="s">
        <v>23</v>
      </c>
      <c r="B188" s="78"/>
      <c r="C188" s="162"/>
      <c r="D188" s="109" t="s">
        <v>35</v>
      </c>
      <c r="E188" s="109" t="s">
        <v>40</v>
      </c>
      <c r="F188" s="109"/>
      <c r="G188" s="110">
        <f aca="true" t="shared" si="20" ref="G188:I190">G189</f>
        <v>1034.8000000000002</v>
      </c>
      <c r="H188" s="110">
        <f t="shared" si="20"/>
        <v>1137.9</v>
      </c>
      <c r="I188" s="110">
        <f t="shared" si="20"/>
        <v>1151.83</v>
      </c>
    </row>
    <row r="189" spans="1:9" ht="12.75">
      <c r="A189" s="80" t="s">
        <v>60</v>
      </c>
      <c r="B189" s="113"/>
      <c r="C189" s="153" t="s">
        <v>86</v>
      </c>
      <c r="D189" s="134" t="s">
        <v>35</v>
      </c>
      <c r="E189" s="134" t="s">
        <v>40</v>
      </c>
      <c r="F189" s="111"/>
      <c r="G189" s="112">
        <f t="shared" si="20"/>
        <v>1034.8000000000002</v>
      </c>
      <c r="H189" s="112">
        <f t="shared" si="20"/>
        <v>1137.9</v>
      </c>
      <c r="I189" s="112">
        <f t="shared" si="20"/>
        <v>1151.83</v>
      </c>
    </row>
    <row r="190" spans="1:9" ht="12.75">
      <c r="A190" s="80" t="s">
        <v>74</v>
      </c>
      <c r="B190" s="113"/>
      <c r="C190" s="153" t="s">
        <v>87</v>
      </c>
      <c r="D190" s="134" t="s">
        <v>35</v>
      </c>
      <c r="E190" s="134" t="s">
        <v>40</v>
      </c>
      <c r="F190" s="111"/>
      <c r="G190" s="112">
        <f t="shared" si="20"/>
        <v>1034.8000000000002</v>
      </c>
      <c r="H190" s="112">
        <f t="shared" si="20"/>
        <v>1137.9</v>
      </c>
      <c r="I190" s="112">
        <f t="shared" si="20"/>
        <v>1151.83</v>
      </c>
    </row>
    <row r="191" spans="1:9" ht="12.75">
      <c r="A191" s="80" t="s">
        <v>74</v>
      </c>
      <c r="B191" s="113"/>
      <c r="C191" s="153" t="s">
        <v>103</v>
      </c>
      <c r="D191" s="134" t="s">
        <v>35</v>
      </c>
      <c r="E191" s="134" t="s">
        <v>40</v>
      </c>
      <c r="F191" s="111"/>
      <c r="G191" s="112">
        <f>G192+G195+G197+G199+G201+G203+G205+G207+G211+G213+G209</f>
        <v>1034.8000000000002</v>
      </c>
      <c r="H191" s="112">
        <f>H192+H195+H197+H199+H201+H203+H205+H207+H211+H213+H209</f>
        <v>1137.9</v>
      </c>
      <c r="I191" s="112">
        <f>I192+I195+I197+I199+I201+I203+I205+I207+I211+I213+I209+0.03</f>
        <v>1151.83</v>
      </c>
    </row>
    <row r="192" spans="1:9" ht="25.5">
      <c r="A192" s="80" t="s">
        <v>203</v>
      </c>
      <c r="B192" s="113"/>
      <c r="C192" s="153" t="s">
        <v>89</v>
      </c>
      <c r="D192" s="117" t="s">
        <v>35</v>
      </c>
      <c r="E192" s="117" t="s">
        <v>40</v>
      </c>
      <c r="F192" s="114"/>
      <c r="G192" s="112">
        <f>G193+G194</f>
        <v>128</v>
      </c>
      <c r="H192" s="112">
        <f>H193+H194</f>
        <v>128</v>
      </c>
      <c r="I192" s="112">
        <f>I193+I194</f>
        <v>128</v>
      </c>
    </row>
    <row r="193" spans="1:9" ht="25.5">
      <c r="A193" s="78" t="s">
        <v>76</v>
      </c>
      <c r="B193" s="114"/>
      <c r="C193" s="153" t="s">
        <v>89</v>
      </c>
      <c r="D193" s="117" t="s">
        <v>35</v>
      </c>
      <c r="E193" s="117" t="s">
        <v>40</v>
      </c>
      <c r="F193" s="114">
        <v>240</v>
      </c>
      <c r="G193" s="112">
        <f>6!G50</f>
        <v>128</v>
      </c>
      <c r="H193" s="112">
        <f>6!H50</f>
        <v>128</v>
      </c>
      <c r="I193" s="112">
        <f>6!I50</f>
        <v>128</v>
      </c>
    </row>
    <row r="194" spans="1:9" ht="12.75">
      <c r="A194" s="81" t="s">
        <v>75</v>
      </c>
      <c r="B194" s="114"/>
      <c r="C194" s="153" t="s">
        <v>89</v>
      </c>
      <c r="D194" s="117" t="s">
        <v>35</v>
      </c>
      <c r="E194" s="117" t="s">
        <v>40</v>
      </c>
      <c r="F194" s="114">
        <v>850</v>
      </c>
      <c r="G194" s="112">
        <f>6!G51</f>
        <v>0</v>
      </c>
      <c r="H194" s="112">
        <f>6!H51</f>
        <v>0</v>
      </c>
      <c r="I194" s="112">
        <f>6!I51</f>
        <v>0</v>
      </c>
    </row>
    <row r="195" spans="1:9" ht="12.75">
      <c r="A195" s="78" t="s">
        <v>49</v>
      </c>
      <c r="B195" s="78"/>
      <c r="C195" s="153" t="s">
        <v>90</v>
      </c>
      <c r="D195" s="111" t="s">
        <v>35</v>
      </c>
      <c r="E195" s="111" t="s">
        <v>40</v>
      </c>
      <c r="F195" s="114"/>
      <c r="G195" s="112">
        <f>G196</f>
        <v>200</v>
      </c>
      <c r="H195" s="112">
        <f>H196</f>
        <v>200</v>
      </c>
      <c r="I195" s="112">
        <f>I196</f>
        <v>200</v>
      </c>
    </row>
    <row r="196" spans="1:9" ht="25.5">
      <c r="A196" s="78" t="s">
        <v>76</v>
      </c>
      <c r="B196" s="78"/>
      <c r="C196" s="153" t="s">
        <v>90</v>
      </c>
      <c r="D196" s="111" t="s">
        <v>35</v>
      </c>
      <c r="E196" s="111" t="s">
        <v>40</v>
      </c>
      <c r="F196" s="114">
        <v>240</v>
      </c>
      <c r="G196" s="112">
        <f>6!G53</f>
        <v>200</v>
      </c>
      <c r="H196" s="112">
        <f>6!H53</f>
        <v>200</v>
      </c>
      <c r="I196" s="112">
        <f>6!I53</f>
        <v>200</v>
      </c>
    </row>
    <row r="197" spans="1:9" ht="17.25" customHeight="1">
      <c r="A197" s="78" t="s">
        <v>204</v>
      </c>
      <c r="B197" s="121"/>
      <c r="C197" s="153" t="s">
        <v>91</v>
      </c>
      <c r="D197" s="111" t="s">
        <v>35</v>
      </c>
      <c r="E197" s="111" t="s">
        <v>40</v>
      </c>
      <c r="F197" s="114"/>
      <c r="G197" s="112">
        <f>G198</f>
        <v>60</v>
      </c>
      <c r="H197" s="112">
        <f>H198</f>
        <v>100</v>
      </c>
      <c r="I197" s="112">
        <f>I198</f>
        <v>100</v>
      </c>
    </row>
    <row r="198" spans="1:9" ht="25.5">
      <c r="A198" s="78" t="s">
        <v>76</v>
      </c>
      <c r="B198" s="121"/>
      <c r="C198" s="153" t="s">
        <v>91</v>
      </c>
      <c r="D198" s="111" t="s">
        <v>35</v>
      </c>
      <c r="E198" s="111" t="s">
        <v>40</v>
      </c>
      <c r="F198" s="114">
        <v>240</v>
      </c>
      <c r="G198" s="112">
        <f>6!G55</f>
        <v>60</v>
      </c>
      <c r="H198" s="112">
        <f>6!H55</f>
        <v>100</v>
      </c>
      <c r="I198" s="112">
        <f>6!I55</f>
        <v>100</v>
      </c>
    </row>
    <row r="199" spans="1:9" ht="25.5">
      <c r="A199" s="78" t="s">
        <v>194</v>
      </c>
      <c r="B199" s="121"/>
      <c r="C199" s="153" t="s">
        <v>193</v>
      </c>
      <c r="D199" s="111" t="s">
        <v>35</v>
      </c>
      <c r="E199" s="111" t="s">
        <v>40</v>
      </c>
      <c r="F199" s="114"/>
      <c r="G199" s="112">
        <f>G200</f>
        <v>50</v>
      </c>
      <c r="H199" s="112">
        <f>H200</f>
        <v>50</v>
      </c>
      <c r="I199" s="112">
        <f>I200</f>
        <v>50</v>
      </c>
    </row>
    <row r="200" spans="1:9" ht="25.5">
      <c r="A200" s="78" t="s">
        <v>76</v>
      </c>
      <c r="B200" s="78"/>
      <c r="C200" s="153" t="s">
        <v>193</v>
      </c>
      <c r="D200" s="111" t="s">
        <v>35</v>
      </c>
      <c r="E200" s="111" t="s">
        <v>40</v>
      </c>
      <c r="F200" s="114">
        <v>240</v>
      </c>
      <c r="G200" s="112">
        <f>6!G56</f>
        <v>50</v>
      </c>
      <c r="H200" s="112">
        <f>6!H56</f>
        <v>50</v>
      </c>
      <c r="I200" s="112">
        <f>6!I56</f>
        <v>50</v>
      </c>
    </row>
    <row r="201" spans="1:9" ht="13.5" customHeight="1">
      <c r="A201" s="78" t="s">
        <v>205</v>
      </c>
      <c r="B201" s="78"/>
      <c r="C201" s="153" t="s">
        <v>92</v>
      </c>
      <c r="D201" s="111" t="s">
        <v>35</v>
      </c>
      <c r="E201" s="111" t="s">
        <v>40</v>
      </c>
      <c r="F201" s="114"/>
      <c r="G201" s="112">
        <f>G202</f>
        <v>0</v>
      </c>
      <c r="H201" s="112">
        <f>H202</f>
        <v>0</v>
      </c>
      <c r="I201" s="112">
        <f>I202</f>
        <v>0</v>
      </c>
    </row>
    <row r="202" spans="1:9" ht="30" customHeight="1">
      <c r="A202" s="78" t="s">
        <v>76</v>
      </c>
      <c r="B202" s="78"/>
      <c r="C202" s="153" t="s">
        <v>92</v>
      </c>
      <c r="D202" s="111" t="s">
        <v>35</v>
      </c>
      <c r="E202" s="111" t="s">
        <v>40</v>
      </c>
      <c r="F202" s="114">
        <v>240</v>
      </c>
      <c r="G202" s="112">
        <f>6!G58</f>
        <v>0</v>
      </c>
      <c r="H202" s="112">
        <f>6!H58</f>
        <v>0</v>
      </c>
      <c r="I202" s="112">
        <f>6!I58</f>
        <v>0</v>
      </c>
    </row>
    <row r="203" spans="1:9" ht="27" customHeight="1">
      <c r="A203" s="78" t="s">
        <v>63</v>
      </c>
      <c r="B203" s="78"/>
      <c r="C203" s="153" t="s">
        <v>93</v>
      </c>
      <c r="D203" s="111" t="s">
        <v>35</v>
      </c>
      <c r="E203" s="111" t="s">
        <v>40</v>
      </c>
      <c r="F203" s="114"/>
      <c r="G203" s="112">
        <f>G204</f>
        <v>7.8</v>
      </c>
      <c r="H203" s="112">
        <f>H204</f>
        <v>8.1</v>
      </c>
      <c r="I203" s="112">
        <f>I204</f>
        <v>8.4</v>
      </c>
    </row>
    <row r="204" spans="1:9" ht="12.75">
      <c r="A204" s="81" t="s">
        <v>75</v>
      </c>
      <c r="B204" s="78"/>
      <c r="C204" s="153" t="s">
        <v>93</v>
      </c>
      <c r="D204" s="111" t="s">
        <v>35</v>
      </c>
      <c r="E204" s="111" t="s">
        <v>40</v>
      </c>
      <c r="F204" s="114">
        <v>850</v>
      </c>
      <c r="G204" s="112">
        <f>6!G61</f>
        <v>7.8</v>
      </c>
      <c r="H204" s="112">
        <f>6!H61</f>
        <v>8.1</v>
      </c>
      <c r="I204" s="112">
        <f>6!I61</f>
        <v>8.4</v>
      </c>
    </row>
    <row r="205" spans="1:9" ht="25.5">
      <c r="A205" s="78" t="s">
        <v>64</v>
      </c>
      <c r="B205" s="78"/>
      <c r="C205" s="153" t="s">
        <v>94</v>
      </c>
      <c r="D205" s="111" t="s">
        <v>35</v>
      </c>
      <c r="E205" s="111" t="s">
        <v>40</v>
      </c>
      <c r="F205" s="114"/>
      <c r="G205" s="112">
        <f>G206</f>
        <v>343.6</v>
      </c>
      <c r="H205" s="112">
        <f>H206</f>
        <v>406.4</v>
      </c>
      <c r="I205" s="112">
        <f>I206</f>
        <v>420</v>
      </c>
    </row>
    <row r="206" spans="1:9" ht="25.5">
      <c r="A206" s="78" t="s">
        <v>76</v>
      </c>
      <c r="B206" s="78"/>
      <c r="C206" s="153" t="s">
        <v>94</v>
      </c>
      <c r="D206" s="111" t="s">
        <v>35</v>
      </c>
      <c r="E206" s="111" t="s">
        <v>40</v>
      </c>
      <c r="F206" s="114">
        <v>240</v>
      </c>
      <c r="G206" s="112">
        <f>6!G63</f>
        <v>343.6</v>
      </c>
      <c r="H206" s="112">
        <f>6!H63</f>
        <v>406.4</v>
      </c>
      <c r="I206" s="112">
        <f>6!I63</f>
        <v>420</v>
      </c>
    </row>
    <row r="207" spans="1:9" ht="51">
      <c r="A207" s="81" t="s">
        <v>206</v>
      </c>
      <c r="B207" s="78"/>
      <c r="C207" s="153" t="s">
        <v>97</v>
      </c>
      <c r="D207" s="111" t="s">
        <v>35</v>
      </c>
      <c r="E207" s="111" t="s">
        <v>40</v>
      </c>
      <c r="F207" s="114"/>
      <c r="G207" s="112">
        <f>G208</f>
        <v>25.5</v>
      </c>
      <c r="H207" s="112">
        <f>H208</f>
        <v>25.5</v>
      </c>
      <c r="I207" s="112">
        <f>I208</f>
        <v>25.5</v>
      </c>
    </row>
    <row r="208" spans="1:9" ht="12.75">
      <c r="A208" s="78" t="s">
        <v>55</v>
      </c>
      <c r="B208" s="78"/>
      <c r="C208" s="153" t="s">
        <v>97</v>
      </c>
      <c r="D208" s="111" t="s">
        <v>35</v>
      </c>
      <c r="E208" s="111" t="s">
        <v>40</v>
      </c>
      <c r="F208" s="114">
        <v>540</v>
      </c>
      <c r="G208" s="112">
        <f>6!G65</f>
        <v>25.5</v>
      </c>
      <c r="H208" s="112">
        <f>6!H65</f>
        <v>25.5</v>
      </c>
      <c r="I208" s="112">
        <f>6!I65</f>
        <v>25.5</v>
      </c>
    </row>
    <row r="209" spans="1:9" ht="12.75">
      <c r="A209" s="78" t="s">
        <v>260</v>
      </c>
      <c r="B209" s="78"/>
      <c r="C209" s="153" t="s">
        <v>261</v>
      </c>
      <c r="D209" s="111" t="s">
        <v>35</v>
      </c>
      <c r="E209" s="111" t="s">
        <v>40</v>
      </c>
      <c r="F209" s="114"/>
      <c r="G209" s="112">
        <f>G210</f>
        <v>209.9</v>
      </c>
      <c r="H209" s="112">
        <f>H210</f>
        <v>209.9</v>
      </c>
      <c r="I209" s="112">
        <f>I210</f>
        <v>209.9</v>
      </c>
    </row>
    <row r="210" spans="1:9" ht="12.75">
      <c r="A210" s="78" t="s">
        <v>55</v>
      </c>
      <c r="B210" s="78"/>
      <c r="C210" s="153" t="s">
        <v>261</v>
      </c>
      <c r="D210" s="111" t="s">
        <v>35</v>
      </c>
      <c r="E210" s="111" t="s">
        <v>40</v>
      </c>
      <c r="F210" s="114">
        <v>540</v>
      </c>
      <c r="G210" s="112">
        <f>6!G67</f>
        <v>209.9</v>
      </c>
      <c r="H210" s="112">
        <f>6!H67</f>
        <v>209.9</v>
      </c>
      <c r="I210" s="112">
        <f>6!I67</f>
        <v>209.9</v>
      </c>
    </row>
    <row r="211" spans="1:9" ht="12.75">
      <c r="A211" s="78" t="s">
        <v>66</v>
      </c>
      <c r="B211" s="78"/>
      <c r="C211" s="153" t="s">
        <v>96</v>
      </c>
      <c r="D211" s="111" t="s">
        <v>35</v>
      </c>
      <c r="E211" s="111" t="s">
        <v>40</v>
      </c>
      <c r="F211" s="114"/>
      <c r="G211" s="112">
        <f>G212</f>
        <v>10</v>
      </c>
      <c r="H211" s="112">
        <f>H212</f>
        <v>10</v>
      </c>
      <c r="I211" s="112">
        <f>I212</f>
        <v>10</v>
      </c>
    </row>
    <row r="212" spans="1:9" ht="25.5">
      <c r="A212" s="78" t="s">
        <v>76</v>
      </c>
      <c r="B212" s="78"/>
      <c r="C212" s="153" t="s">
        <v>96</v>
      </c>
      <c r="D212" s="111" t="s">
        <v>35</v>
      </c>
      <c r="E212" s="111" t="s">
        <v>40</v>
      </c>
      <c r="F212" s="114">
        <v>240</v>
      </c>
      <c r="G212" s="112">
        <f>6!G69</f>
        <v>10</v>
      </c>
      <c r="H212" s="112">
        <f>6!H69</f>
        <v>10</v>
      </c>
      <c r="I212" s="112">
        <f>6!I69</f>
        <v>10</v>
      </c>
    </row>
    <row r="213" spans="1:9" ht="25.5">
      <c r="A213" s="78" t="s">
        <v>65</v>
      </c>
      <c r="B213" s="78"/>
      <c r="C213" s="153" t="s">
        <v>95</v>
      </c>
      <c r="D213" s="111" t="s">
        <v>35</v>
      </c>
      <c r="E213" s="111" t="s">
        <v>40</v>
      </c>
      <c r="F213" s="114"/>
      <c r="G213" s="112">
        <f>G214</f>
        <v>0</v>
      </c>
      <c r="H213" s="112">
        <f>H214</f>
        <v>0</v>
      </c>
      <c r="I213" s="112">
        <f>I214</f>
        <v>0</v>
      </c>
    </row>
    <row r="214" spans="1:9" ht="25.5">
      <c r="A214" s="78" t="s">
        <v>76</v>
      </c>
      <c r="B214" s="78"/>
      <c r="C214" s="153" t="s">
        <v>95</v>
      </c>
      <c r="D214" s="111" t="s">
        <v>35</v>
      </c>
      <c r="E214" s="111" t="s">
        <v>40</v>
      </c>
      <c r="F214" s="114">
        <v>240</v>
      </c>
      <c r="G214" s="112">
        <f>6!G71</f>
        <v>0</v>
      </c>
      <c r="H214" s="112">
        <f>6!H71</f>
        <v>0</v>
      </c>
      <c r="I214" s="112">
        <f>6!I71</f>
        <v>0</v>
      </c>
    </row>
    <row r="215" spans="1:9" ht="12.75">
      <c r="A215" s="76" t="s">
        <v>13</v>
      </c>
      <c r="B215" s="78"/>
      <c r="C215" s="158"/>
      <c r="D215" s="94" t="s">
        <v>41</v>
      </c>
      <c r="E215" s="94" t="s">
        <v>36</v>
      </c>
      <c r="F215" s="94"/>
      <c r="G215" s="112">
        <f aca="true" t="shared" si="21" ref="G215:H217">G216</f>
        <v>271.59999999999997</v>
      </c>
      <c r="H215" s="112">
        <f t="shared" si="21"/>
        <v>285.8</v>
      </c>
      <c r="I215" s="112"/>
    </row>
    <row r="216" spans="1:9" ht="12.75">
      <c r="A216" s="78" t="s">
        <v>19</v>
      </c>
      <c r="B216" s="78"/>
      <c r="C216" s="151"/>
      <c r="D216" s="111" t="s">
        <v>41</v>
      </c>
      <c r="E216" s="111" t="s">
        <v>37</v>
      </c>
      <c r="F216" s="111"/>
      <c r="G216" s="112">
        <f t="shared" si="21"/>
        <v>271.59999999999997</v>
      </c>
      <c r="H216" s="112">
        <f t="shared" si="21"/>
        <v>285.8</v>
      </c>
      <c r="I216" s="112"/>
    </row>
    <row r="217" spans="1:9" ht="12.75">
      <c r="A217" s="80" t="s">
        <v>60</v>
      </c>
      <c r="B217" s="78"/>
      <c r="C217" s="152" t="s">
        <v>86</v>
      </c>
      <c r="D217" s="111" t="s">
        <v>41</v>
      </c>
      <c r="E217" s="111" t="s">
        <v>37</v>
      </c>
      <c r="F217" s="111"/>
      <c r="G217" s="112">
        <f t="shared" si="21"/>
        <v>271.59999999999997</v>
      </c>
      <c r="H217" s="112">
        <f t="shared" si="21"/>
        <v>285.8</v>
      </c>
      <c r="I217" s="112"/>
    </row>
    <row r="218" spans="1:9" ht="12.75">
      <c r="A218" s="80" t="s">
        <v>74</v>
      </c>
      <c r="B218" s="78"/>
      <c r="C218" s="152" t="s">
        <v>87</v>
      </c>
      <c r="D218" s="111" t="s">
        <v>41</v>
      </c>
      <c r="E218" s="111" t="s">
        <v>37</v>
      </c>
      <c r="F218" s="111"/>
      <c r="G218" s="112">
        <f>G219</f>
        <v>271.59999999999997</v>
      </c>
      <c r="H218" s="112">
        <f>H219</f>
        <v>285.8</v>
      </c>
      <c r="I218" s="112"/>
    </row>
    <row r="219" spans="1:9" ht="25.5">
      <c r="A219" s="78" t="s">
        <v>32</v>
      </c>
      <c r="B219" s="78"/>
      <c r="C219" s="152" t="s">
        <v>98</v>
      </c>
      <c r="D219" s="111" t="s">
        <v>41</v>
      </c>
      <c r="E219" s="111" t="s">
        <v>37</v>
      </c>
      <c r="F219" s="66"/>
      <c r="G219" s="112">
        <f>SUM(G220:G221)</f>
        <v>271.59999999999997</v>
      </c>
      <c r="H219" s="112">
        <f>SUM(H220:H221)</f>
        <v>285.8</v>
      </c>
      <c r="I219" s="112"/>
    </row>
    <row r="220" spans="1:9" ht="25.5">
      <c r="A220" s="79" t="s">
        <v>78</v>
      </c>
      <c r="B220" s="78"/>
      <c r="C220" s="152" t="s">
        <v>98</v>
      </c>
      <c r="D220" s="111" t="s">
        <v>41</v>
      </c>
      <c r="E220" s="111" t="s">
        <v>37</v>
      </c>
      <c r="F220" s="114">
        <v>120</v>
      </c>
      <c r="G220" s="112">
        <f>6!G84</f>
        <v>254.7</v>
      </c>
      <c r="H220" s="112">
        <f>6!H84</f>
        <v>254.7</v>
      </c>
      <c r="I220" s="112"/>
    </row>
    <row r="221" spans="1:9" ht="25.5">
      <c r="A221" s="78" t="s">
        <v>76</v>
      </c>
      <c r="B221" s="78"/>
      <c r="C221" s="152" t="s">
        <v>98</v>
      </c>
      <c r="D221" s="111" t="s">
        <v>41</v>
      </c>
      <c r="E221" s="111" t="s">
        <v>37</v>
      </c>
      <c r="F221" s="114">
        <v>240</v>
      </c>
      <c r="G221" s="112">
        <f>6!G85</f>
        <v>16.9</v>
      </c>
      <c r="H221" s="112">
        <f>6!H85</f>
        <v>31.1</v>
      </c>
      <c r="I221" s="112"/>
    </row>
    <row r="222" spans="1:9" ht="25.5">
      <c r="A222" s="76" t="s">
        <v>263</v>
      </c>
      <c r="B222" s="78"/>
      <c r="C222" s="156"/>
      <c r="D222" s="111" t="s">
        <v>37</v>
      </c>
      <c r="E222" s="119">
        <v>14</v>
      </c>
      <c r="F222" s="126"/>
      <c r="G222" s="126">
        <f>G223</f>
        <v>3.5</v>
      </c>
      <c r="H222" s="126">
        <f aca="true" t="shared" si="22" ref="H222:I226">H223</f>
        <v>3.5</v>
      </c>
      <c r="I222" s="126">
        <f t="shared" si="22"/>
        <v>3.5</v>
      </c>
    </row>
    <row r="223" spans="1:9" ht="12.75">
      <c r="A223" s="78" t="s">
        <v>60</v>
      </c>
      <c r="B223" s="78"/>
      <c r="C223" s="156" t="s">
        <v>86</v>
      </c>
      <c r="D223" s="111" t="s">
        <v>37</v>
      </c>
      <c r="E223" s="119">
        <v>14</v>
      </c>
      <c r="F223" s="126"/>
      <c r="G223" s="126">
        <f>G224</f>
        <v>3.5</v>
      </c>
      <c r="H223" s="126">
        <f t="shared" si="22"/>
        <v>3.5</v>
      </c>
      <c r="I223" s="126">
        <f t="shared" si="22"/>
        <v>3.5</v>
      </c>
    </row>
    <row r="224" spans="1:9" ht="12.75">
      <c r="A224" s="78" t="s">
        <v>74</v>
      </c>
      <c r="B224" s="78"/>
      <c r="C224" s="156" t="s">
        <v>87</v>
      </c>
      <c r="D224" s="111" t="s">
        <v>37</v>
      </c>
      <c r="E224" s="119">
        <v>14</v>
      </c>
      <c r="F224" s="126"/>
      <c r="G224" s="126">
        <f>G225</f>
        <v>3.5</v>
      </c>
      <c r="H224" s="126">
        <f t="shared" si="22"/>
        <v>3.5</v>
      </c>
      <c r="I224" s="126">
        <f t="shared" si="22"/>
        <v>3.5</v>
      </c>
    </row>
    <row r="225" spans="1:9" ht="12.75">
      <c r="A225" s="78" t="s">
        <v>74</v>
      </c>
      <c r="B225" s="78"/>
      <c r="C225" s="156" t="s">
        <v>103</v>
      </c>
      <c r="D225" s="111" t="s">
        <v>37</v>
      </c>
      <c r="E225" s="119">
        <v>14</v>
      </c>
      <c r="F225" s="126"/>
      <c r="G225" s="126">
        <f>G226</f>
        <v>3.5</v>
      </c>
      <c r="H225" s="126">
        <f t="shared" si="22"/>
        <v>3.5</v>
      </c>
      <c r="I225" s="126">
        <f t="shared" si="22"/>
        <v>3.5</v>
      </c>
    </row>
    <row r="226" spans="1:9" ht="38.25">
      <c r="A226" s="78" t="s">
        <v>264</v>
      </c>
      <c r="B226" s="78"/>
      <c r="C226" s="156" t="s">
        <v>265</v>
      </c>
      <c r="D226" s="111" t="s">
        <v>37</v>
      </c>
      <c r="E226" s="119">
        <v>14</v>
      </c>
      <c r="F226" s="126"/>
      <c r="G226" s="126">
        <f>G227</f>
        <v>3.5</v>
      </c>
      <c r="H226" s="126">
        <f t="shared" si="22"/>
        <v>3.5</v>
      </c>
      <c r="I226" s="126">
        <f t="shared" si="22"/>
        <v>3.5</v>
      </c>
    </row>
    <row r="227" spans="1:9" ht="25.5">
      <c r="A227" s="78" t="s">
        <v>76</v>
      </c>
      <c r="B227" s="78"/>
      <c r="C227" s="156" t="s">
        <v>265</v>
      </c>
      <c r="D227" s="111" t="s">
        <v>37</v>
      </c>
      <c r="E227" s="119">
        <v>14</v>
      </c>
      <c r="F227" s="126">
        <v>240</v>
      </c>
      <c r="G227" s="126">
        <v>3.5</v>
      </c>
      <c r="H227" s="126">
        <v>3.5</v>
      </c>
      <c r="I227" s="126">
        <v>3.5</v>
      </c>
    </row>
    <row r="228" spans="1:9" ht="12.75">
      <c r="A228" s="78"/>
      <c r="B228" s="78"/>
      <c r="C228" s="156"/>
      <c r="D228" s="94" t="s">
        <v>38</v>
      </c>
      <c r="E228" s="94" t="s">
        <v>36</v>
      </c>
      <c r="F228" s="126"/>
      <c r="G228" s="126"/>
      <c r="H228" s="126"/>
      <c r="I228" s="126"/>
    </row>
    <row r="229" spans="1:9" ht="12.75">
      <c r="A229" s="76" t="s">
        <v>33</v>
      </c>
      <c r="B229" s="78"/>
      <c r="C229" s="151"/>
      <c r="D229" s="94" t="s">
        <v>38</v>
      </c>
      <c r="E229" s="143">
        <v>12</v>
      </c>
      <c r="F229" s="144"/>
      <c r="G229" s="96">
        <f>G230</f>
        <v>67.6</v>
      </c>
      <c r="H229" s="126"/>
      <c r="I229" s="126"/>
    </row>
    <row r="230" spans="1:9" ht="12.75">
      <c r="A230" s="80" t="s">
        <v>60</v>
      </c>
      <c r="B230" s="78"/>
      <c r="C230" s="155" t="s">
        <v>86</v>
      </c>
      <c r="D230" s="111" t="s">
        <v>38</v>
      </c>
      <c r="E230" s="119">
        <v>12</v>
      </c>
      <c r="F230" s="126"/>
      <c r="G230" s="112">
        <f>G231</f>
        <v>67.6</v>
      </c>
      <c r="H230" s="126"/>
      <c r="I230" s="126"/>
    </row>
    <row r="231" spans="1:9" ht="12.75">
      <c r="A231" s="80" t="s">
        <v>60</v>
      </c>
      <c r="B231" s="78"/>
      <c r="C231" s="152" t="s">
        <v>87</v>
      </c>
      <c r="D231" s="111" t="s">
        <v>38</v>
      </c>
      <c r="E231" s="119">
        <v>12</v>
      </c>
      <c r="F231" s="126"/>
      <c r="G231" s="112">
        <f>G232</f>
        <v>67.6</v>
      </c>
      <c r="H231" s="126"/>
      <c r="I231" s="126"/>
    </row>
    <row r="232" spans="1:9" ht="63.75">
      <c r="A232" s="121" t="s">
        <v>277</v>
      </c>
      <c r="B232" s="78"/>
      <c r="C232" s="152" t="s">
        <v>276</v>
      </c>
      <c r="D232" s="111" t="s">
        <v>38</v>
      </c>
      <c r="E232" s="119">
        <v>12</v>
      </c>
      <c r="F232" s="126"/>
      <c r="G232" s="112">
        <f>SUM(G233)</f>
        <v>67.6</v>
      </c>
      <c r="H232" s="126"/>
      <c r="I232" s="126"/>
    </row>
    <row r="233" spans="1:9" ht="12.75">
      <c r="A233" s="78"/>
      <c r="B233" s="78"/>
      <c r="C233" s="152" t="s">
        <v>276</v>
      </c>
      <c r="D233" s="111" t="s">
        <v>38</v>
      </c>
      <c r="E233" s="119">
        <v>12</v>
      </c>
      <c r="F233" s="126">
        <v>540</v>
      </c>
      <c r="G233" s="112">
        <v>67.6</v>
      </c>
      <c r="H233" s="126"/>
      <c r="I233" s="126"/>
    </row>
    <row r="234" spans="1:9" ht="14.25">
      <c r="A234" s="76" t="s">
        <v>7</v>
      </c>
      <c r="B234" s="95">
        <v>911</v>
      </c>
      <c r="C234" s="158"/>
      <c r="D234" s="94" t="s">
        <v>44</v>
      </c>
      <c r="E234" s="94" t="s">
        <v>36</v>
      </c>
      <c r="F234" s="114"/>
      <c r="G234" s="110">
        <f>G235</f>
        <v>335.5</v>
      </c>
      <c r="H234" s="110">
        <f>H235</f>
        <v>335.5</v>
      </c>
      <c r="I234" s="110">
        <f>I235</f>
        <v>335.5</v>
      </c>
    </row>
    <row r="235" spans="1:9" ht="13.5">
      <c r="A235" s="78" t="s">
        <v>21</v>
      </c>
      <c r="B235" s="126"/>
      <c r="C235" s="151"/>
      <c r="D235" s="127" t="s">
        <v>44</v>
      </c>
      <c r="E235" s="127" t="s">
        <v>35</v>
      </c>
      <c r="F235" s="114"/>
      <c r="G235" s="112">
        <f aca="true" t="shared" si="23" ref="G235:I237">G236</f>
        <v>335.5</v>
      </c>
      <c r="H235" s="112">
        <f t="shared" si="23"/>
        <v>335.5</v>
      </c>
      <c r="I235" s="112">
        <f t="shared" si="23"/>
        <v>335.5</v>
      </c>
    </row>
    <row r="236" spans="1:9" ht="12.75">
      <c r="A236" s="80" t="s">
        <v>60</v>
      </c>
      <c r="B236" s="126"/>
      <c r="C236" s="152" t="s">
        <v>86</v>
      </c>
      <c r="D236" s="111" t="s">
        <v>44</v>
      </c>
      <c r="E236" s="111" t="s">
        <v>35</v>
      </c>
      <c r="F236" s="111"/>
      <c r="G236" s="112">
        <f t="shared" si="23"/>
        <v>335.5</v>
      </c>
      <c r="H236" s="112">
        <f t="shared" si="23"/>
        <v>335.5</v>
      </c>
      <c r="I236" s="112">
        <f t="shared" si="23"/>
        <v>335.5</v>
      </c>
    </row>
    <row r="237" spans="1:9" ht="12.75">
      <c r="A237" s="80" t="s">
        <v>154</v>
      </c>
      <c r="B237" s="126"/>
      <c r="C237" s="155" t="s">
        <v>87</v>
      </c>
      <c r="D237" s="111" t="s">
        <v>44</v>
      </c>
      <c r="E237" s="111" t="s">
        <v>35</v>
      </c>
      <c r="F237" s="111"/>
      <c r="G237" s="112">
        <f t="shared" si="23"/>
        <v>335.5</v>
      </c>
      <c r="H237" s="112">
        <f t="shared" si="23"/>
        <v>335.5</v>
      </c>
      <c r="I237" s="112">
        <f t="shared" si="23"/>
        <v>335.5</v>
      </c>
    </row>
    <row r="238" spans="1:9" ht="12.75">
      <c r="A238" s="80" t="s">
        <v>154</v>
      </c>
      <c r="B238" s="126"/>
      <c r="C238" s="155" t="s">
        <v>103</v>
      </c>
      <c r="D238" s="111" t="s">
        <v>44</v>
      </c>
      <c r="E238" s="111" t="s">
        <v>35</v>
      </c>
      <c r="F238" s="111"/>
      <c r="G238" s="112">
        <f>G239+G241</f>
        <v>335.5</v>
      </c>
      <c r="H238" s="112">
        <f>H239+H241</f>
        <v>335.5</v>
      </c>
      <c r="I238" s="112">
        <f>I239+I241</f>
        <v>335.5</v>
      </c>
    </row>
    <row r="239" spans="1:9" ht="12.75" hidden="1">
      <c r="A239" s="80" t="s">
        <v>164</v>
      </c>
      <c r="B239" s="126"/>
      <c r="C239" s="155" t="s">
        <v>161</v>
      </c>
      <c r="D239" s="111" t="s">
        <v>44</v>
      </c>
      <c r="E239" s="111" t="s">
        <v>35</v>
      </c>
      <c r="F239" s="111"/>
      <c r="G239" s="112">
        <f>G240</f>
        <v>0</v>
      </c>
      <c r="H239" s="112">
        <f>H240</f>
        <v>0</v>
      </c>
      <c r="I239" s="112">
        <f>I240</f>
        <v>0</v>
      </c>
    </row>
    <row r="240" spans="1:9" ht="25.5" hidden="1">
      <c r="A240" s="78" t="s">
        <v>76</v>
      </c>
      <c r="B240" s="126"/>
      <c r="C240" s="155" t="s">
        <v>161</v>
      </c>
      <c r="D240" s="111" t="s">
        <v>44</v>
      </c>
      <c r="E240" s="111" t="s">
        <v>35</v>
      </c>
      <c r="F240" s="111" t="s">
        <v>77</v>
      </c>
      <c r="G240" s="112"/>
      <c r="H240" s="112"/>
      <c r="I240" s="112"/>
    </row>
    <row r="241" spans="1:9" ht="12.75">
      <c r="A241" s="80" t="s">
        <v>213</v>
      </c>
      <c r="B241" s="126"/>
      <c r="C241" s="152" t="s">
        <v>104</v>
      </c>
      <c r="D241" s="111" t="s">
        <v>44</v>
      </c>
      <c r="E241" s="111" t="s">
        <v>35</v>
      </c>
      <c r="F241" s="111"/>
      <c r="G241" s="112">
        <f>G242</f>
        <v>335.5</v>
      </c>
      <c r="H241" s="112">
        <f>H242</f>
        <v>335.5</v>
      </c>
      <c r="I241" s="112">
        <f>I242</f>
        <v>335.5</v>
      </c>
    </row>
    <row r="242" spans="1:9" ht="27" customHeight="1">
      <c r="A242" s="78" t="s">
        <v>76</v>
      </c>
      <c r="B242" s="78"/>
      <c r="C242" s="152" t="s">
        <v>104</v>
      </c>
      <c r="D242" s="111" t="s">
        <v>44</v>
      </c>
      <c r="E242" s="111" t="s">
        <v>35</v>
      </c>
      <c r="F242" s="111" t="s">
        <v>77</v>
      </c>
      <c r="G242" s="112">
        <f>6!G155</f>
        <v>335.5</v>
      </c>
      <c r="H242" s="112">
        <f>6!H155</f>
        <v>335.5</v>
      </c>
      <c r="I242" s="112">
        <f>6!I155</f>
        <v>335.5</v>
      </c>
    </row>
    <row r="243" spans="1:9" ht="12.75" hidden="1">
      <c r="A243" s="76" t="s">
        <v>14</v>
      </c>
      <c r="B243" s="78"/>
      <c r="C243" s="155"/>
      <c r="D243" s="94" t="s">
        <v>45</v>
      </c>
      <c r="E243" s="94" t="s">
        <v>36</v>
      </c>
      <c r="F243" s="111"/>
      <c r="G243" s="112">
        <f aca="true" t="shared" si="24" ref="G243:G248">G244</f>
        <v>0</v>
      </c>
      <c r="H243" s="112">
        <f aca="true" t="shared" si="25" ref="H243:H248">H244</f>
        <v>0</v>
      </c>
      <c r="I243" s="112">
        <f aca="true" t="shared" si="26" ref="I243:I248">I244</f>
        <v>0</v>
      </c>
    </row>
    <row r="244" spans="1:9" ht="12.75" hidden="1">
      <c r="A244" s="78" t="s">
        <v>12</v>
      </c>
      <c r="B244" s="78"/>
      <c r="C244" s="155"/>
      <c r="D244" s="111" t="s">
        <v>45</v>
      </c>
      <c r="E244" s="111" t="s">
        <v>35</v>
      </c>
      <c r="F244" s="111"/>
      <c r="G244" s="112">
        <f t="shared" si="24"/>
        <v>0</v>
      </c>
      <c r="H244" s="112">
        <f t="shared" si="25"/>
        <v>0</v>
      </c>
      <c r="I244" s="112">
        <f t="shared" si="26"/>
        <v>0</v>
      </c>
    </row>
    <row r="245" spans="1:9" ht="12.75" hidden="1">
      <c r="A245" s="80" t="s">
        <v>60</v>
      </c>
      <c r="B245" s="78"/>
      <c r="C245" s="152" t="s">
        <v>86</v>
      </c>
      <c r="D245" s="111" t="s">
        <v>45</v>
      </c>
      <c r="E245" s="111" t="s">
        <v>35</v>
      </c>
      <c r="F245" s="111"/>
      <c r="G245" s="112">
        <f t="shared" si="24"/>
        <v>0</v>
      </c>
      <c r="H245" s="112">
        <f t="shared" si="25"/>
        <v>0</v>
      </c>
      <c r="I245" s="112">
        <f t="shared" si="26"/>
        <v>0</v>
      </c>
    </row>
    <row r="246" spans="1:9" ht="12.75" hidden="1">
      <c r="A246" s="80" t="s">
        <v>154</v>
      </c>
      <c r="B246" s="78"/>
      <c r="C246" s="152" t="s">
        <v>87</v>
      </c>
      <c r="D246" s="111" t="s">
        <v>45</v>
      </c>
      <c r="E246" s="111" t="s">
        <v>35</v>
      </c>
      <c r="F246" s="111"/>
      <c r="G246" s="112">
        <f t="shared" si="24"/>
        <v>0</v>
      </c>
      <c r="H246" s="112">
        <f t="shared" si="25"/>
        <v>0</v>
      </c>
      <c r="I246" s="112">
        <f t="shared" si="26"/>
        <v>0</v>
      </c>
    </row>
    <row r="247" spans="1:9" ht="12.75" hidden="1">
      <c r="A247" s="80" t="s">
        <v>154</v>
      </c>
      <c r="B247" s="78"/>
      <c r="C247" s="152" t="s">
        <v>103</v>
      </c>
      <c r="D247" s="111" t="s">
        <v>45</v>
      </c>
      <c r="E247" s="111" t="s">
        <v>35</v>
      </c>
      <c r="F247" s="111"/>
      <c r="G247" s="112">
        <f t="shared" si="24"/>
        <v>0</v>
      </c>
      <c r="H247" s="112">
        <f t="shared" si="25"/>
        <v>0</v>
      </c>
      <c r="I247" s="112">
        <f t="shared" si="26"/>
        <v>0</v>
      </c>
    </row>
    <row r="248" spans="1:9" ht="26.25" customHeight="1" hidden="1">
      <c r="A248" s="78" t="s">
        <v>258</v>
      </c>
      <c r="B248" s="78"/>
      <c r="C248" s="152" t="s">
        <v>253</v>
      </c>
      <c r="D248" s="111" t="s">
        <v>45</v>
      </c>
      <c r="E248" s="111" t="s">
        <v>35</v>
      </c>
      <c r="F248" s="111"/>
      <c r="G248" s="112">
        <f t="shared" si="24"/>
        <v>0</v>
      </c>
      <c r="H248" s="112">
        <f t="shared" si="25"/>
        <v>0</v>
      </c>
      <c r="I248" s="112">
        <f t="shared" si="26"/>
        <v>0</v>
      </c>
    </row>
    <row r="249" spans="1:9" ht="12.75" hidden="1">
      <c r="A249" s="79" t="s">
        <v>132</v>
      </c>
      <c r="B249" s="78"/>
      <c r="C249" s="152" t="s">
        <v>253</v>
      </c>
      <c r="D249" s="111" t="s">
        <v>45</v>
      </c>
      <c r="E249" s="111" t="s">
        <v>35</v>
      </c>
      <c r="F249" s="114">
        <v>110</v>
      </c>
      <c r="G249" s="112"/>
      <c r="H249" s="112"/>
      <c r="I249" s="112"/>
    </row>
    <row r="250" spans="1:9" ht="12.75" hidden="1">
      <c r="A250" s="78"/>
      <c r="B250" s="78"/>
      <c r="C250" s="155"/>
      <c r="D250" s="111"/>
      <c r="E250" s="111"/>
      <c r="F250" s="111"/>
      <c r="G250" s="112"/>
      <c r="H250" s="112"/>
      <c r="I250" s="112"/>
    </row>
    <row r="251" spans="1:9" ht="12.75" hidden="1">
      <c r="A251" s="78"/>
      <c r="B251" s="78"/>
      <c r="C251" s="155"/>
      <c r="D251" s="111"/>
      <c r="E251" s="111"/>
      <c r="F251" s="111"/>
      <c r="G251" s="112"/>
      <c r="H251" s="112"/>
      <c r="I251" s="112"/>
    </row>
    <row r="252" spans="1:9" ht="12.75" hidden="1">
      <c r="A252" s="78"/>
      <c r="B252" s="78"/>
      <c r="C252" s="155"/>
      <c r="D252" s="111"/>
      <c r="E252" s="111"/>
      <c r="F252" s="111"/>
      <c r="G252" s="112"/>
      <c r="H252" s="112"/>
      <c r="I252" s="112"/>
    </row>
    <row r="253" spans="1:9" ht="12.75" hidden="1">
      <c r="A253" s="78"/>
      <c r="B253" s="78"/>
      <c r="C253" s="155"/>
      <c r="D253" s="111"/>
      <c r="E253" s="111"/>
      <c r="F253" s="111"/>
      <c r="G253" s="112"/>
      <c r="H253" s="112"/>
      <c r="I253" s="112"/>
    </row>
    <row r="254" spans="1:9" ht="12.75" hidden="1">
      <c r="A254" s="78"/>
      <c r="B254" s="78"/>
      <c r="C254" s="155"/>
      <c r="D254" s="111"/>
      <c r="E254" s="111"/>
      <c r="F254" s="111"/>
      <c r="G254" s="112"/>
      <c r="H254" s="112"/>
      <c r="I254" s="112"/>
    </row>
    <row r="255" spans="1:9" ht="12.75" hidden="1">
      <c r="A255" s="78"/>
      <c r="B255" s="78"/>
      <c r="C255" s="155"/>
      <c r="D255" s="111"/>
      <c r="E255" s="111"/>
      <c r="F255" s="111"/>
      <c r="G255" s="112"/>
      <c r="H255" s="112"/>
      <c r="I255" s="112"/>
    </row>
    <row r="256" spans="1:9" ht="14.25">
      <c r="A256" s="82" t="s">
        <v>27</v>
      </c>
      <c r="B256" s="95">
        <v>911</v>
      </c>
      <c r="C256" s="158"/>
      <c r="D256" s="94" t="s">
        <v>46</v>
      </c>
      <c r="E256" s="94" t="s">
        <v>36</v>
      </c>
      <c r="F256" s="94"/>
      <c r="G256" s="110">
        <f aca="true" t="shared" si="27" ref="G256:G261">G257</f>
        <v>1308.2</v>
      </c>
      <c r="H256" s="110">
        <f aca="true" t="shared" si="28" ref="H256:H261">H257</f>
        <v>1308.2</v>
      </c>
      <c r="I256" s="110">
        <f aca="true" t="shared" si="29" ref="I256:I261">I257</f>
        <v>1308.2</v>
      </c>
    </row>
    <row r="257" spans="1:9" ht="12.75">
      <c r="A257" s="78" t="s">
        <v>24</v>
      </c>
      <c r="B257" s="126"/>
      <c r="C257" s="151"/>
      <c r="D257" s="111" t="s">
        <v>46</v>
      </c>
      <c r="E257" s="111" t="s">
        <v>35</v>
      </c>
      <c r="F257" s="111"/>
      <c r="G257" s="112">
        <f t="shared" si="27"/>
        <v>1308.2</v>
      </c>
      <c r="H257" s="112">
        <f t="shared" si="28"/>
        <v>1308.2</v>
      </c>
      <c r="I257" s="112">
        <f t="shared" si="29"/>
        <v>1308.2</v>
      </c>
    </row>
    <row r="258" spans="1:9" ht="12.75">
      <c r="A258" s="80" t="s">
        <v>60</v>
      </c>
      <c r="B258" s="78"/>
      <c r="C258" s="152" t="s">
        <v>86</v>
      </c>
      <c r="D258" s="111" t="s">
        <v>46</v>
      </c>
      <c r="E258" s="111" t="s">
        <v>35</v>
      </c>
      <c r="F258" s="111"/>
      <c r="G258" s="112">
        <f t="shared" si="27"/>
        <v>1308.2</v>
      </c>
      <c r="H258" s="112">
        <f t="shared" si="28"/>
        <v>1308.2</v>
      </c>
      <c r="I258" s="112">
        <f t="shared" si="29"/>
        <v>1308.2</v>
      </c>
    </row>
    <row r="259" spans="1:9" ht="12.75">
      <c r="A259" s="80" t="s">
        <v>154</v>
      </c>
      <c r="B259" s="78"/>
      <c r="C259" s="152" t="s">
        <v>87</v>
      </c>
      <c r="D259" s="111" t="s">
        <v>46</v>
      </c>
      <c r="E259" s="111" t="s">
        <v>35</v>
      </c>
      <c r="F259" s="111"/>
      <c r="G259" s="112">
        <f t="shared" si="27"/>
        <v>1308.2</v>
      </c>
      <c r="H259" s="112">
        <f t="shared" si="28"/>
        <v>1308.2</v>
      </c>
      <c r="I259" s="112">
        <f t="shared" si="29"/>
        <v>1308.2</v>
      </c>
    </row>
    <row r="260" spans="1:9" ht="12.75">
      <c r="A260" s="80" t="s">
        <v>154</v>
      </c>
      <c r="B260" s="78"/>
      <c r="C260" s="152" t="s">
        <v>103</v>
      </c>
      <c r="D260" s="111" t="s">
        <v>46</v>
      </c>
      <c r="E260" s="111" t="s">
        <v>35</v>
      </c>
      <c r="F260" s="111"/>
      <c r="G260" s="112">
        <f t="shared" si="27"/>
        <v>1308.2</v>
      </c>
      <c r="H260" s="112">
        <f t="shared" si="28"/>
        <v>1308.2</v>
      </c>
      <c r="I260" s="112">
        <f t="shared" si="29"/>
        <v>1308.2</v>
      </c>
    </row>
    <row r="261" spans="1:9" ht="12.75">
      <c r="A261" s="78" t="s">
        <v>28</v>
      </c>
      <c r="B261" s="78"/>
      <c r="C261" s="152" t="s">
        <v>126</v>
      </c>
      <c r="D261" s="111" t="s">
        <v>46</v>
      </c>
      <c r="E261" s="111" t="s">
        <v>35</v>
      </c>
      <c r="F261" s="111"/>
      <c r="G261" s="112">
        <f t="shared" si="27"/>
        <v>1308.2</v>
      </c>
      <c r="H261" s="112">
        <f t="shared" si="28"/>
        <v>1308.2</v>
      </c>
      <c r="I261" s="112">
        <f t="shared" si="29"/>
        <v>1308.2</v>
      </c>
    </row>
    <row r="262" spans="1:9" ht="25.5">
      <c r="A262" s="78" t="s">
        <v>248</v>
      </c>
      <c r="B262" s="126"/>
      <c r="C262" s="152" t="s">
        <v>126</v>
      </c>
      <c r="D262" s="111" t="s">
        <v>46</v>
      </c>
      <c r="E262" s="111" t="s">
        <v>35</v>
      </c>
      <c r="F262" s="111" t="s">
        <v>247</v>
      </c>
      <c r="G262" s="112">
        <f>6!G247</f>
        <v>1308.2</v>
      </c>
      <c r="H262" s="112">
        <f>6!H247</f>
        <v>1308.2</v>
      </c>
      <c r="I262" s="112">
        <f>6!I247</f>
        <v>1308.2</v>
      </c>
    </row>
    <row r="263" spans="1:9" ht="12.75" hidden="1">
      <c r="A263" s="76" t="s">
        <v>9</v>
      </c>
      <c r="D263" s="62" t="s">
        <v>46</v>
      </c>
      <c r="E263" s="62" t="s">
        <v>39</v>
      </c>
      <c r="F263" s="32"/>
      <c r="G263" s="63">
        <f>G264</f>
        <v>0</v>
      </c>
      <c r="H263" s="63"/>
      <c r="I263" s="63"/>
    </row>
    <row r="264" spans="1:9" ht="12.75" hidden="1">
      <c r="A264" s="78" t="s">
        <v>250</v>
      </c>
      <c r="C264" s="167" t="s">
        <v>86</v>
      </c>
      <c r="D264" s="73" t="s">
        <v>39</v>
      </c>
      <c r="E264" s="42" t="s">
        <v>35</v>
      </c>
      <c r="F264" s="32"/>
      <c r="G264" s="71">
        <f>G265</f>
        <v>0</v>
      </c>
      <c r="H264" s="63"/>
      <c r="I264" s="63"/>
    </row>
    <row r="265" spans="1:9" ht="12.75" hidden="1">
      <c r="A265" s="80" t="s">
        <v>60</v>
      </c>
      <c r="C265" s="167" t="s">
        <v>87</v>
      </c>
      <c r="D265" s="73" t="s">
        <v>39</v>
      </c>
      <c r="E265" s="42" t="s">
        <v>35</v>
      </c>
      <c r="F265" s="32"/>
      <c r="G265" s="71">
        <f>G266</f>
        <v>0</v>
      </c>
      <c r="H265" s="63"/>
      <c r="I265" s="63"/>
    </row>
    <row r="266" spans="1:9" ht="12.75" hidden="1">
      <c r="A266" s="80" t="s">
        <v>154</v>
      </c>
      <c r="C266" s="167" t="s">
        <v>103</v>
      </c>
      <c r="D266" s="73" t="s">
        <v>39</v>
      </c>
      <c r="E266" s="42" t="s">
        <v>35</v>
      </c>
      <c r="F266" s="32"/>
      <c r="G266" s="71">
        <f>G267</f>
        <v>0</v>
      </c>
      <c r="H266" s="63"/>
      <c r="I266" s="63"/>
    </row>
    <row r="267" spans="1:9" ht="12.75" hidden="1">
      <c r="A267" s="80" t="s">
        <v>154</v>
      </c>
      <c r="C267" s="167" t="s">
        <v>251</v>
      </c>
      <c r="D267" s="73" t="s">
        <v>39</v>
      </c>
      <c r="E267" s="42" t="s">
        <v>35</v>
      </c>
      <c r="F267" s="32"/>
      <c r="G267" s="71">
        <f>G268</f>
        <v>0</v>
      </c>
      <c r="H267" s="63"/>
      <c r="I267" s="63"/>
    </row>
    <row r="268" spans="1:9" ht="25.5" hidden="1">
      <c r="A268" s="78" t="s">
        <v>252</v>
      </c>
      <c r="C268" s="167" t="s">
        <v>251</v>
      </c>
      <c r="D268" s="73" t="s">
        <v>39</v>
      </c>
      <c r="E268" s="73" t="s">
        <v>44</v>
      </c>
      <c r="F268" s="39" t="s">
        <v>77</v>
      </c>
      <c r="G268" s="71"/>
      <c r="H268" s="63"/>
      <c r="I268" s="63"/>
    </row>
    <row r="269" spans="1:10" ht="12.75">
      <c r="A269" s="75"/>
      <c r="H269" s="1"/>
      <c r="J269" s="31"/>
    </row>
    <row r="270" spans="1:10" ht="12.75">
      <c r="A270" s="75"/>
      <c r="H270" s="1"/>
      <c r="J270" s="31"/>
    </row>
    <row r="271" spans="1:10" ht="12.75">
      <c r="A271" s="75"/>
      <c r="H271" s="1"/>
      <c r="J271" s="31"/>
    </row>
    <row r="272" spans="1:10" ht="12.75">
      <c r="A272" s="75"/>
      <c r="H272" s="1"/>
      <c r="J272" s="31"/>
    </row>
    <row r="273" spans="8:10" ht="12.75">
      <c r="H273" s="1"/>
      <c r="J273" s="31"/>
    </row>
    <row r="274" spans="8:10" ht="12.75">
      <c r="H274" s="1"/>
      <c r="J274" s="31"/>
    </row>
    <row r="275" spans="8:10" ht="12.75">
      <c r="H275" s="1"/>
      <c r="J275" s="31"/>
    </row>
    <row r="276" ht="12.75">
      <c r="A276" s="75"/>
    </row>
    <row r="277" ht="12.75">
      <c r="A277" s="75"/>
    </row>
    <row r="278" ht="12.75">
      <c r="A278" s="75"/>
    </row>
    <row r="279" ht="12.75">
      <c r="A279" s="75"/>
    </row>
    <row r="280" ht="12.75">
      <c r="A280" s="75"/>
    </row>
    <row r="281" ht="12.75">
      <c r="A281" s="75"/>
    </row>
    <row r="282" ht="12.75">
      <c r="A282" s="75"/>
    </row>
    <row r="283" ht="12.75">
      <c r="A283" s="75"/>
    </row>
    <row r="284" ht="12.75">
      <c r="A284" s="75"/>
    </row>
    <row r="285" ht="12.75">
      <c r="A285" s="75"/>
    </row>
    <row r="286" ht="12.75">
      <c r="A286" s="75"/>
    </row>
    <row r="287" ht="12.75">
      <c r="A287" s="75"/>
    </row>
    <row r="288" ht="12.75">
      <c r="A288" s="75"/>
    </row>
    <row r="289" ht="12.75">
      <c r="A289" s="75"/>
    </row>
    <row r="290" ht="12.75">
      <c r="A290" s="75"/>
    </row>
    <row r="291" ht="12.75">
      <c r="A291" s="75"/>
    </row>
    <row r="292" ht="12.75">
      <c r="A292" s="75"/>
    </row>
    <row r="293" ht="12.75">
      <c r="A293" s="75"/>
    </row>
    <row r="294" ht="12.75">
      <c r="A294" s="75"/>
    </row>
    <row r="295" ht="12.75">
      <c r="A295" s="75"/>
    </row>
    <row r="296" ht="12.75">
      <c r="A296" s="75"/>
    </row>
    <row r="297" ht="12.75">
      <c r="A297" s="75"/>
    </row>
    <row r="298" ht="12.75">
      <c r="A298" s="75"/>
    </row>
    <row r="299" ht="12.75">
      <c r="A299" s="75"/>
    </row>
    <row r="300" ht="12.75">
      <c r="A300" s="75"/>
    </row>
    <row r="301" ht="12.75">
      <c r="A301" s="75"/>
    </row>
    <row r="302" ht="12.75">
      <c r="A302" s="75"/>
    </row>
    <row r="303" ht="12.75">
      <c r="A303" s="75"/>
    </row>
    <row r="304" ht="12.75">
      <c r="A304" s="75"/>
    </row>
    <row r="305" ht="12.75">
      <c r="A305" s="75"/>
    </row>
    <row r="306" ht="12.75">
      <c r="A306" s="75"/>
    </row>
    <row r="307" ht="12.75">
      <c r="A307" s="75"/>
    </row>
    <row r="308" ht="12.75">
      <c r="A308" s="75"/>
    </row>
    <row r="309" ht="12.75">
      <c r="A309" s="75"/>
    </row>
    <row r="310" ht="12.75">
      <c r="A310" s="75"/>
    </row>
    <row r="311" ht="12.75">
      <c r="A311" s="75"/>
    </row>
    <row r="312" ht="12.75">
      <c r="A312" s="75"/>
    </row>
    <row r="313" ht="12.75">
      <c r="A313" s="75"/>
    </row>
    <row r="314" ht="12.75">
      <c r="A314" s="75"/>
    </row>
    <row r="315" ht="12.75">
      <c r="A315" s="75"/>
    </row>
    <row r="316" ht="12.75">
      <c r="A316" s="75"/>
    </row>
    <row r="317" ht="12.75">
      <c r="A317" s="75"/>
    </row>
    <row r="318" ht="12.75">
      <c r="A318" s="75"/>
    </row>
    <row r="319" ht="12.75">
      <c r="A319" s="75"/>
    </row>
    <row r="320" ht="12.75">
      <c r="A320" s="75"/>
    </row>
    <row r="321" ht="12.75">
      <c r="A321" s="75"/>
    </row>
    <row r="322" ht="12.75">
      <c r="A322" s="75"/>
    </row>
    <row r="323" ht="12.75">
      <c r="A323" s="75"/>
    </row>
    <row r="324" ht="12.75">
      <c r="A324" s="75"/>
    </row>
    <row r="325" ht="12.75">
      <c r="A325" s="75"/>
    </row>
    <row r="326" ht="12.75">
      <c r="A326" s="75"/>
    </row>
    <row r="327" ht="12.75">
      <c r="A327" s="75"/>
    </row>
    <row r="328" ht="12.75">
      <c r="A328" s="75"/>
    </row>
    <row r="329" ht="12.75">
      <c r="A329" s="75"/>
    </row>
    <row r="330" ht="12.75">
      <c r="A330" s="75"/>
    </row>
    <row r="331" ht="12.75">
      <c r="A331" s="75"/>
    </row>
    <row r="332" ht="12.75">
      <c r="A332" s="75"/>
    </row>
    <row r="333" ht="12.75">
      <c r="A333" s="75"/>
    </row>
    <row r="334" ht="12.75">
      <c r="A334" s="75"/>
    </row>
    <row r="335" ht="12.75">
      <c r="A335" s="75"/>
    </row>
    <row r="336" ht="12.75">
      <c r="A336" s="75"/>
    </row>
    <row r="337" ht="12.75">
      <c r="A337" s="75"/>
    </row>
    <row r="338" ht="12.75">
      <c r="A338" s="75"/>
    </row>
    <row r="339" ht="12.75">
      <c r="A339" s="75"/>
    </row>
    <row r="340" ht="12.75">
      <c r="A340" s="75"/>
    </row>
    <row r="341" ht="12.75">
      <c r="A341" s="75"/>
    </row>
    <row r="342" ht="12.75">
      <c r="A342" s="75"/>
    </row>
    <row r="343" ht="12.75">
      <c r="A343" s="75"/>
    </row>
    <row r="344" ht="12.75">
      <c r="A344" s="75"/>
    </row>
    <row r="345" ht="12.75">
      <c r="A345" s="75"/>
    </row>
    <row r="346" ht="12.75">
      <c r="A346" s="75"/>
    </row>
    <row r="347" ht="12.75">
      <c r="A347" s="75"/>
    </row>
    <row r="348" ht="12.75">
      <c r="A348" s="75"/>
    </row>
    <row r="349" ht="12.75">
      <c r="A349" s="75"/>
    </row>
    <row r="350" ht="12.75">
      <c r="A350" s="75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Ксения</cp:lastModifiedBy>
  <cp:lastPrinted>2019-12-10T11:06:11Z</cp:lastPrinted>
  <dcterms:created xsi:type="dcterms:W3CDTF">2007-09-04T08:08:49Z</dcterms:created>
  <dcterms:modified xsi:type="dcterms:W3CDTF">2020-11-23T08:05:25Z</dcterms:modified>
  <cp:category/>
  <cp:version/>
  <cp:contentType/>
  <cp:contentStatus/>
</cp:coreProperties>
</file>