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3275" windowHeight="7005" tabRatio="440" activeTab="0"/>
  </bookViews>
  <sheets>
    <sheet name="6" sheetId="1" r:id="rId1"/>
    <sheet name="7" sheetId="2" r:id="rId2"/>
  </sheets>
  <externalReferences>
    <externalReference r:id="rId5"/>
  </externalReferences>
  <definedNames>
    <definedName name="_xlnm.Print_Titles" localSheetId="0">'6'!$9:$12</definedName>
    <definedName name="_xlnm.Print_Titles" localSheetId="1">'7'!$10:$13</definedName>
    <definedName name="_xlnm.Print_Area" localSheetId="1">'7'!$A$1:$G$227</definedName>
  </definedNames>
  <calcPr fullCalcOnLoad="1"/>
</workbook>
</file>

<file path=xl/sharedStrings.xml><?xml version="1.0" encoding="utf-8"?>
<sst xmlns="http://schemas.openxmlformats.org/spreadsheetml/2006/main" count="964" uniqueCount="262">
  <si>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</si>
  <si>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</si>
  <si>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</si>
  <si>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</si>
  <si>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</si>
  <si>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</si>
  <si>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</si>
  <si>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Ведомственная структура расходов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</si>
  <si>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</si>
  <si>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</si>
  <si>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</si>
  <si>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</si>
  <si>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</si>
  <si>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</si>
  <si>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</si>
  <si>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</si>
  <si>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</si>
  <si>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</si>
  <si>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</si>
  <si>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</si>
  <si>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</si>
  <si>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</si>
  <si>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</si>
  <si>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</si>
  <si>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</si>
  <si>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 xml:space="preserve">         в том числе</t>
  </si>
  <si>
    <t>Мероприятия в области строительства, архитектуры и градостроительства</t>
  </si>
  <si>
    <t>Пенсионное обеспечение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</si>
  <si>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</si>
  <si>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</si>
  <si>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</si>
  <si>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</si>
  <si>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</si>
  <si>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</si>
  <si>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</si>
  <si>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УТВЕРЖДЕНО</t>
  </si>
  <si>
    <t>решением Совета депутатов</t>
  </si>
  <si>
    <t>Другие вопросы в области национальной экономики</t>
  </si>
  <si>
    <t>МО "Усть-Лужское сельское поселение"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</si>
  <si>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</si>
  <si>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</si>
  <si>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</si>
  <si>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</si>
  <si>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</si>
  <si>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</si>
  <si>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</si>
  <si>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</si>
  <si>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</si>
  <si>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</si>
  <si>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</si>
  <si>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</si>
  <si>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</si>
  <si>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</si>
  <si>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</si>
  <si>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Техническая инвентаризация и паспортизация объектов муниципальной собственности</t>
  </si>
  <si>
    <t>Формирование земельных участков (кадастровая съёмка)</t>
  </si>
  <si>
    <t>Дорожное хозяйство</t>
  </si>
  <si>
    <t>из местного бюджета</t>
  </si>
  <si>
    <t>из других уровней бюджетов</t>
  </si>
  <si>
    <t>Обеспечение проведения выборов и референдумов</t>
  </si>
  <si>
    <t>07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</si>
  <si>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</si>
  <si>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Обеспечение деятельности аппаратов органов местного самоуправления</t>
  </si>
  <si>
    <t>Прочая закупка товаров, работ и услуг для обеспечения муниципальных нужд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</si>
  <si>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</si>
  <si>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</si>
  <si>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</si>
  <si>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</si>
  <si>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</si>
  <si>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</si>
  <si>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</si>
  <si>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Непрограммные расходы органов местного самоуправления</t>
  </si>
  <si>
    <t>87 0 0000</t>
  </si>
  <si>
    <t>87 9 0000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</si>
  <si>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</si>
  <si>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 xml:space="preserve">01 </t>
  </si>
  <si>
    <t>Проведение выборов и референдумов</t>
  </si>
  <si>
    <t>87 9 8001</t>
  </si>
  <si>
    <t>Резервные средства</t>
  </si>
  <si>
    <t>870</t>
  </si>
  <si>
    <t>Материальное поощрение старост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</si>
  <si>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</si>
  <si>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</si>
  <si>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</si>
  <si>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Мероприятия по совершенствованию системы подготовки, переподготовки, повышения квалификации; стажировка муниципальных  служащих</t>
  </si>
  <si>
    <t>Осуществление полномочий Российской Федерации , включая расходы по осуществлению этих полномочий (содействие занятости, трудоустройство подростков)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</si>
  <si>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</si>
  <si>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</si>
  <si>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</si>
  <si>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87 9 8035</t>
  </si>
  <si>
    <t>Мероприятия в области коммунального хозяйства</t>
  </si>
  <si>
    <t>Субсидии юридическим лицам на компенсацию выпадающих доходов по оказанию услуг бани</t>
  </si>
  <si>
    <t>810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</si>
  <si>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</si>
  <si>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</si>
  <si>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</si>
  <si>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</si>
  <si>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</si>
  <si>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сельского клуба</t>
  </si>
  <si>
    <t>Обеспечение деятельности библиотеки</t>
  </si>
  <si>
    <t>Мероприятия в сфере культуры</t>
  </si>
  <si>
    <t>Иные пенсии, социальные доплаты к пенсиям</t>
  </si>
  <si>
    <t>Обеспечение дятельности органов местного самоуправления</t>
  </si>
  <si>
    <t>Расходы на выплаты по оплате труда для обеспечения деятельности органов местного самоуправления</t>
  </si>
  <si>
    <t xml:space="preserve">Непрограммные расходы </t>
  </si>
  <si>
    <t>Непрограммные расходы</t>
  </si>
  <si>
    <t>Уплата прочих налогов, сборов и иных платежей</t>
  </si>
  <si>
    <t>87 9 8041</t>
  </si>
  <si>
    <t>48 0 0000</t>
  </si>
  <si>
    <t>Субсидии юридическим лицам  (кроме некоммерческих организаций), индивидуальным предпринимателям, физическим лицам</t>
  </si>
  <si>
    <t>Подпрограмма "Субсидии юридическим лицам на компенсацию выпадающих доходов по оказанию услуг бани"</t>
  </si>
  <si>
    <t>86 4 00 00000</t>
  </si>
  <si>
    <t>86 4 01 00120</t>
  </si>
  <si>
    <t>Расходы на выплаты персоналу государственных (муниципальных 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</si>
  <si>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</si>
  <si>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</si>
  <si>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</si>
  <si>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86 4 01 02830</t>
  </si>
  <si>
    <t>86 0 00 00000</t>
  </si>
  <si>
    <t>86 3 00 00000</t>
  </si>
  <si>
    <t>86 3 01 00100</t>
  </si>
  <si>
    <t>86 3 01 00120</t>
  </si>
  <si>
    <t>86 4 01 00100</t>
  </si>
  <si>
    <t>87 0 00 00000</t>
  </si>
  <si>
    <t>87 9 00 00000</t>
  </si>
  <si>
    <t>87 9 01 80020</t>
  </si>
  <si>
    <t>87 9 01 00090</t>
  </si>
  <si>
    <t>87 9 01 71340</t>
  </si>
  <si>
    <t>87 9 01 80030</t>
  </si>
  <si>
    <t>87 9 01 80040</t>
  </si>
  <si>
    <t>87 9 01 80050</t>
  </si>
  <si>
    <t>87 9 01 80060</t>
  </si>
  <si>
    <t>87 9 01 80070</t>
  </si>
  <si>
    <t>87 9 01 80080</t>
  </si>
  <si>
    <t>87 9 01 80390</t>
  </si>
  <si>
    <t>87 9 01 80400</t>
  </si>
  <si>
    <t>87 9 01 80200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</si>
  <si>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</si>
  <si>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45 5 00  00000</t>
  </si>
  <si>
    <t>Основные мероприятия: мероприятия в сфере культуры: содействие занятости, трудоустройство подростков</t>
  </si>
  <si>
    <t>45 5 01  00000</t>
  </si>
  <si>
    <t>Осуществление полномочий Российской Федерации , в области содействия занятости населения,трудоустройство подростков</t>
  </si>
  <si>
    <t>45 5 01  80200</t>
  </si>
  <si>
    <t>45 5 01 80200</t>
  </si>
  <si>
    <t>87 9 01 80300</t>
  </si>
  <si>
    <t>Иные межбюджетные трансферты на исполнение полномочий по осуществлению муниципального жилищного контроля на территириях поселения</t>
  </si>
  <si>
    <t xml:space="preserve">Иные межбюджетные трансферты </t>
  </si>
  <si>
    <t>Иные межбюджетные трансферты на исполнение полномочий для осуществления передаваемых полномочий по решению вопросов местного значения, связанных с исполнением частичных функций по .51 ЖК РФ</t>
  </si>
  <si>
    <t>87 9 01 02850</t>
  </si>
  <si>
    <t>87 9 01 51180</t>
  </si>
  <si>
    <t>44 0 00 00000</t>
  </si>
  <si>
    <t>44 1 00 00000</t>
  </si>
  <si>
    <t>Основные мероприятия: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</si>
  <si>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44 1 01 00000</t>
  </si>
  <si>
    <t>44 0 01 80100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</si>
  <si>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</si>
  <si>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Мероприятия по содержание автомобильных дорог</t>
  </si>
  <si>
    <t>Основные мероприятия: ремонт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населённого пункта</t>
  </si>
  <si>
    <t>Основные мероприятия: разработка проекта организации дорожного движения на территории муниципального образования (квартал Ленрыба)</t>
  </si>
  <si>
    <t>Мероприятия по организации дорожного движения</t>
  </si>
  <si>
    <t>48 3 01 80430</t>
  </si>
  <si>
    <t>87 0 00 000000</t>
  </si>
  <si>
    <t>87 9 01 80280</t>
  </si>
  <si>
    <t>87 9 01 00000</t>
  </si>
  <si>
    <t>Ведение паспортно-регистрационного учёта граждан</t>
  </si>
  <si>
    <t>87 9 01 80310</t>
  </si>
  <si>
    <t>Взносы в фонд капитального ремонта</t>
  </si>
  <si>
    <t>87 9 01 80430</t>
  </si>
  <si>
    <t>46 0 00 00000</t>
  </si>
  <si>
    <t>46 1 00 00000</t>
  </si>
  <si>
    <t>46 1 01 00000</t>
  </si>
  <si>
    <t>46 1 01 07010</t>
  </si>
  <si>
    <t>87 9 8014</t>
  </si>
  <si>
    <t>Муниципальная программа МО "Усть-Лужское сельское поселение"  «Развитие частей территории муниципального образования «Усть-Лужское сельское поселение» муниципального образования «Кингисеппский муниципальный район» Ленинградской области</t>
  </si>
  <si>
    <t>Подпрограмма "Замена устаревших светильников уличного освещения на энергосберегающие светодиодные на территории поселения" муниципальной программы МО Усть-Лужское сельского поселения "Развитие частей территории муниципального образования «Усть-Лужское сел</t>
  </si>
  <si>
    <t>48 2 0000</t>
  </si>
  <si>
    <t>48 2 8015</t>
  </si>
  <si>
    <t>87 9 01 80150</t>
  </si>
  <si>
    <t>87 9 01 80190</t>
  </si>
  <si>
    <t>87 9 01 80160</t>
  </si>
  <si>
    <t>87 9 01 80170</t>
  </si>
  <si>
    <t>Муниципальная программа "Развитие культуры и спорта на территории МО "Усть-Лужское сельское поселение"</t>
  </si>
  <si>
    <t>45 0 00  00000</t>
  </si>
  <si>
    <t>Подпрограмма  "Сохранение и развитие культурно - досуговой деятельности в Усть-Лужском сельском Доме Культуры на 2016год"</t>
  </si>
  <si>
    <t>45 1 00  00000</t>
  </si>
  <si>
    <t>45 1 01  00000</t>
  </si>
  <si>
    <t>45 1 01  80210</t>
  </si>
  <si>
    <t>Подпрограмма  "Сохранение и развитие библиотечно - информационной и  культурно - досуговой деятельности Усть-Лужской сельской библиотеки на 2016год"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</si>
  <si>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</si>
  <si>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</si>
  <si>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</si>
  <si>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</si>
  <si>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</si>
  <si>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Подпрограмма  "Поддержка в сфере культуры на территории Усть-Лужскго сельского поселения на 2016 год" муниципальной программы "Развитие культуры и спорта на территории МО "Усть-Лужское сельское поселение"</t>
  </si>
  <si>
    <t>45 3 00  00000</t>
  </si>
  <si>
    <t>Основные мероприятия: мероприятия в сфере культуры</t>
  </si>
  <si>
    <t>45 3 01  00000</t>
  </si>
  <si>
    <t>45 3 01  80240</t>
  </si>
  <si>
    <t>45 5 01  80240</t>
  </si>
  <si>
    <t>87 9 01 00410</t>
  </si>
  <si>
    <t>Социальное обеспечение населения</t>
  </si>
  <si>
    <t>Муниципальная программа "Социальная поддержка граждан МО "Усть-Лужское сельское поселение"</t>
  </si>
  <si>
    <t>43 1 00  00000</t>
  </si>
  <si>
    <t>Основные мероприятия: оказание социальной помощи малоимущим гражданам МО "Усть-Лужсое сельское поселение"</t>
  </si>
  <si>
    <t>43 1 01 00000</t>
  </si>
  <si>
    <t>43 1 01 82130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</si>
  <si>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</si>
  <si>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</si>
  <si>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Основные мероприятия: Физкультурно-оздоровительная работа и спортивные мероприятия</t>
  </si>
  <si>
    <t>45 4 01  00000</t>
  </si>
  <si>
    <t>45 4 01  80370</t>
  </si>
  <si>
    <t>муниципального образования  "Усть-Лужское сельское поселение" на 2016 год</t>
  </si>
  <si>
    <t>(приложение 6)</t>
  </si>
  <si>
    <t>Администрация муниципального образования "Усть-Лужское сельское поселение"</t>
  </si>
  <si>
    <t>86 4 01 00000</t>
  </si>
  <si>
    <t>310</t>
  </si>
  <si>
    <t>320</t>
  </si>
  <si>
    <t>Подпрограмма "Содержание автомобильных дорог общего пользования местного значения"</t>
  </si>
  <si>
    <t>Подпрограмма "Поддержание существующей сети автомобильных дорог общего пользования местного значения"</t>
  </si>
  <si>
    <t>Муниципальная программа МО "Усть-Лужское сельское поселение"  «Обеспечение устойчивого функционирования и развития коммунальной и инженерной инфракструктуры в МО "Усть-Лужское сельское поселение" на 2016 год"</t>
  </si>
  <si>
    <t>Расходы на выплаты персоналу казенных учреждений</t>
  </si>
  <si>
    <t>Распределение бюджетных ассигнований по разделам, подразделам классификации расходов бюджета муниципального образования "Усть-Лужское сельское поселение" на 2016 год</t>
  </si>
  <si>
    <t>Непрограммые расходы</t>
  </si>
  <si>
    <t>86 3 01 00000</t>
  </si>
  <si>
    <t>43 0 00  00000</t>
  </si>
  <si>
    <t>(приложение 7)</t>
  </si>
  <si>
    <t xml:space="preserve">Непрограммные расходы органов </t>
  </si>
  <si>
    <t>47 000 00000</t>
  </si>
  <si>
    <t>47 1 00 00000</t>
  </si>
  <si>
    <t>47 1 01 00000</t>
  </si>
  <si>
    <t>47 1 01 80110</t>
  </si>
  <si>
    <t>47 2 00 00000</t>
  </si>
  <si>
    <t>47 2 01 00000</t>
  </si>
  <si>
    <t>47 2 01 80120</t>
  </si>
  <si>
    <t>47 3 00 00000</t>
  </si>
  <si>
    <t>47 3 01 00000</t>
  </si>
  <si>
    <t>87 9 01 02860</t>
  </si>
  <si>
    <t>47 3 01 80440</t>
  </si>
  <si>
    <t>87 9 01 80210</t>
  </si>
  <si>
    <t>87 9 01 80230</t>
  </si>
  <si>
    <t>47 4 00 00000</t>
  </si>
  <si>
    <t>Подпрограмма "Капитальный ремонт и ремонт автомобильных дорог общего пользования местного значения на 2016год"</t>
  </si>
  <si>
    <t>Основные мероприятия: Капитальный ремонт и ремонт автомобильных дорог общего пользования местного значения</t>
  </si>
  <si>
    <t>47 4 01 00000</t>
  </si>
  <si>
    <t>47 4 01 80120</t>
  </si>
  <si>
    <t>42 0 00 00000</t>
  </si>
  <si>
    <t>Муниципальная программа "Развитие частей территории пос.Усть-Луга, являющегося административным центром МО "Усть-Лужское сельское поселение"</t>
  </si>
  <si>
    <t>42 1 01 00000</t>
  </si>
  <si>
    <t>42 1 01 80140</t>
  </si>
  <si>
    <t>Резервный фонд  администрации МО "Усть-Лужское сельское поселение"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</si>
  <si>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</si>
  <si>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</si>
  <si>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Муниципальная программа МО "Усть-Лужское сельское поселение" "Защита населения и территории от чрезвычайных ситуаций, обеспечение пожарной безопасности и безопасности людей на водных объетах"</t>
  </si>
  <si>
    <t>Мероприятия в области ГО и ЧС</t>
  </si>
  <si>
    <t>Основные мероприятия: содержание дорог(уборка снега)</t>
  </si>
  <si>
    <t>Мероприятия по ремонту автомобильных дорог общего пользования местного значения и дворовых терриротий многоквартирных домов, проездов к дворовым территориям многоквартирных домов населенного пункта</t>
  </si>
  <si>
    <t>Подпрограмма "Повышение безопасности дорожного движения"</t>
  </si>
  <si>
    <t>Подпрограмма "Развитие частей территории пос.Усть-Луга, являющегося административным центром МО "Усть-Лужское сельское поселение"</t>
  </si>
  <si>
    <t>42 1 00 00000</t>
  </si>
  <si>
    <t>Содержание и ремонт объектов коммунального хозяйства</t>
  </si>
  <si>
    <t>Подпрограмма "Развитие мер социальной поддержки граждан МО "Усть-Лужское сельское поселение"</t>
  </si>
  <si>
    <t>Прочие мероприятия в сфере социальной политики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</si>
</sst>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?"/>
    <numFmt numFmtId="180" formatCode="#,##0.000"/>
    <numFmt numFmtId="181" formatCode="0.0000"/>
    <numFmt numFmtId="182" formatCode="0.000"/>
  </numFmts>
  <fonts count="32">
    <font>
      <sz val="10"/>
      <color indexed="8"/>
      <name val="Arial"/>
      <family val="0"/>
    </font>
    <font>
      <b/>
      <sz val="10"/>
      <name val="Arial Cyr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1" applyNumberFormat="0" applyAlignment="0" applyProtection="0"/>
    <xf numFmtId="0" fontId="18" fillId="19" borderId="2" applyNumberFormat="0" applyAlignment="0" applyProtection="0"/>
    <xf numFmtId="0" fontId="19" fillId="1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0" borderId="7" applyNumberFormat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6">
    <xf numFmtId="0" fontId="0" fillId="0" borderId="0" xfId="0" applyAlignment="1">
      <alignment/>
    </xf>
    <xf numFmtId="173" fontId="6" fillId="19" borderId="10" xfId="0" applyNumberFormat="1" applyFont="1" applyFill="1" applyBorder="1" applyAlignment="1">
      <alignment horizontal="right" vertical="top" wrapText="1"/>
    </xf>
    <xf numFmtId="173" fontId="6" fillId="19" borderId="10" xfId="0" applyNumberFormat="1" applyFont="1" applyFill="1" applyBorder="1" applyAlignment="1">
      <alignment horizontal="right" wrapText="1"/>
    </xf>
    <xf numFmtId="0" fontId="11" fillId="19" borderId="10" xfId="0" applyFont="1" applyFill="1" applyBorder="1" applyAlignment="1">
      <alignment horizontal="center" wrapText="1"/>
    </xf>
    <xf numFmtId="0" fontId="12" fillId="19" borderId="10" xfId="0" applyFont="1" applyFill="1" applyBorder="1" applyAlignment="1">
      <alignment horizontal="center" wrapText="1"/>
    </xf>
    <xf numFmtId="173" fontId="11" fillId="19" borderId="10" xfId="0" applyNumberFormat="1" applyFont="1" applyFill="1" applyBorder="1" applyAlignment="1">
      <alignment horizontal="right" wrapText="1"/>
    </xf>
    <xf numFmtId="0" fontId="3" fillId="19" borderId="10" xfId="0" applyFont="1" applyFill="1" applyBorder="1" applyAlignment="1">
      <alignment wrapText="1"/>
    </xf>
    <xf numFmtId="0" fontId="3" fillId="19" borderId="10" xfId="0" applyFont="1" applyFill="1" applyBorder="1" applyAlignment="1">
      <alignment horizontal="center" wrapText="1"/>
    </xf>
    <xf numFmtId="49" fontId="3" fillId="19" borderId="10" xfId="0" applyNumberFormat="1" applyFont="1" applyFill="1" applyBorder="1" applyAlignment="1">
      <alignment horizontal="center" wrapText="1"/>
    </xf>
    <xf numFmtId="173" fontId="3" fillId="19" borderId="10" xfId="0" applyNumberFormat="1" applyFont="1" applyFill="1" applyBorder="1" applyAlignment="1">
      <alignment horizontal="right" wrapText="1"/>
    </xf>
    <xf numFmtId="0" fontId="0" fillId="19" borderId="10" xfId="0" applyFont="1" applyFill="1" applyBorder="1" applyAlignment="1">
      <alignment wrapText="1"/>
    </xf>
    <xf numFmtId="49" fontId="0" fillId="19" borderId="10" xfId="0" applyNumberFormat="1" applyFont="1" applyFill="1" applyBorder="1" applyAlignment="1">
      <alignment horizontal="center" wrapText="1"/>
    </xf>
    <xf numFmtId="173" fontId="0" fillId="19" borderId="10" xfId="0" applyNumberFormat="1" applyFill="1" applyBorder="1" applyAlignment="1">
      <alignment/>
    </xf>
    <xf numFmtId="0" fontId="0" fillId="19" borderId="10" xfId="0" applyFont="1" applyFill="1" applyBorder="1" applyAlignment="1">
      <alignment wrapText="1"/>
    </xf>
    <xf numFmtId="173" fontId="0" fillId="19" borderId="10" xfId="0" applyNumberFormat="1" applyFont="1" applyFill="1" applyBorder="1" applyAlignment="1">
      <alignment horizontal="right" wrapText="1"/>
    </xf>
    <xf numFmtId="0" fontId="6" fillId="19" borderId="10" xfId="0" applyFont="1" applyFill="1" applyBorder="1" applyAlignment="1">
      <alignment horizontal="left" vertical="top" wrapText="1"/>
    </xf>
    <xf numFmtId="49" fontId="0" fillId="19" borderId="10" xfId="0" applyNumberFormat="1" applyFont="1" applyFill="1" applyBorder="1" applyAlignment="1">
      <alignment horizontal="center" wrapText="1"/>
    </xf>
    <xf numFmtId="0" fontId="6" fillId="19" borderId="10" xfId="0" applyFont="1" applyFill="1" applyBorder="1" applyAlignment="1">
      <alignment horizontal="left" vertical="center" wrapText="1"/>
    </xf>
    <xf numFmtId="0" fontId="0" fillId="19" borderId="10" xfId="0" applyFont="1" applyFill="1" applyBorder="1" applyAlignment="1">
      <alignment horizontal="center" wrapText="1"/>
    </xf>
    <xf numFmtId="0" fontId="6" fillId="19" borderId="10" xfId="0" applyFont="1" applyFill="1" applyBorder="1" applyAlignment="1">
      <alignment horizontal="right" vertical="top" wrapText="1"/>
    </xf>
    <xf numFmtId="49" fontId="6" fillId="19" borderId="10" xfId="0" applyNumberFormat="1" applyFont="1" applyFill="1" applyBorder="1" applyAlignment="1">
      <alignment horizontal="center" vertical="top" wrapText="1"/>
    </xf>
    <xf numFmtId="0" fontId="6" fillId="19" borderId="10" xfId="0" applyFont="1" applyFill="1" applyBorder="1" applyAlignment="1">
      <alignment horizontal="center" vertical="top" wrapText="1"/>
    </xf>
    <xf numFmtId="49" fontId="6" fillId="19" borderId="10" xfId="0" applyNumberFormat="1" applyFont="1" applyFill="1" applyBorder="1" applyAlignment="1">
      <alignment horizontal="center" wrapText="1"/>
    </xf>
    <xf numFmtId="0" fontId="6" fillId="19" borderId="10" xfId="0" applyFont="1" applyFill="1" applyBorder="1" applyAlignment="1">
      <alignment horizontal="center" wrapText="1"/>
    </xf>
    <xf numFmtId="0" fontId="6" fillId="19" borderId="10" xfId="0" applyFont="1" applyFill="1" applyBorder="1" applyAlignment="1">
      <alignment horizontal="left" wrapText="1"/>
    </xf>
    <xf numFmtId="0" fontId="6" fillId="19" borderId="10" xfId="0" applyFont="1" applyFill="1" applyBorder="1" applyAlignment="1">
      <alignment horizontal="left" vertical="top"/>
    </xf>
    <xf numFmtId="179" fontId="6" fillId="19" borderId="10" xfId="0" applyNumberFormat="1" applyFont="1" applyFill="1" applyBorder="1" applyAlignment="1">
      <alignment horizontal="left" vertical="top" wrapText="1"/>
    </xf>
    <xf numFmtId="0" fontId="6" fillId="19" borderId="10" xfId="0" applyFont="1" applyFill="1" applyBorder="1" applyAlignment="1">
      <alignment wrapText="1"/>
    </xf>
    <xf numFmtId="0" fontId="0" fillId="19" borderId="10" xfId="0" applyFont="1" applyFill="1" applyBorder="1" applyAlignment="1">
      <alignment wrapText="1"/>
    </xf>
    <xf numFmtId="0" fontId="3" fillId="19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14" fillId="19" borderId="10" xfId="0" applyFont="1" applyFill="1" applyBorder="1" applyAlignment="1">
      <alignment horizontal="center" vertical="top" wrapText="1"/>
    </xf>
    <xf numFmtId="49" fontId="14" fillId="19" borderId="10" xfId="0" applyNumberFormat="1" applyFont="1" applyFill="1" applyBorder="1" applyAlignment="1">
      <alignment horizontal="center" vertical="top" wrapText="1"/>
    </xf>
    <xf numFmtId="0" fontId="9" fillId="19" borderId="11" xfId="0" applyFont="1" applyFill="1" applyBorder="1" applyAlignment="1">
      <alignment/>
    </xf>
    <xf numFmtId="49" fontId="9" fillId="19" borderId="11" xfId="0" applyNumberFormat="1" applyFont="1" applyFill="1" applyBorder="1" applyAlignment="1">
      <alignment horizontal="center" wrapText="1"/>
    </xf>
    <xf numFmtId="173" fontId="0" fillId="19" borderId="10" xfId="0" applyNumberFormat="1" applyFont="1" applyFill="1" applyBorder="1" applyAlignment="1">
      <alignment horizontal="right" wrapText="1"/>
    </xf>
    <xf numFmtId="3" fontId="6" fillId="19" borderId="10" xfId="0" applyNumberFormat="1" applyFont="1" applyFill="1" applyBorder="1" applyAlignment="1">
      <alignment horizontal="center" wrapText="1"/>
    </xf>
    <xf numFmtId="3" fontId="6" fillId="19" borderId="10" xfId="0" applyNumberFormat="1" applyFont="1" applyFill="1" applyBorder="1" applyAlignment="1">
      <alignment horizontal="center" vertical="top" wrapText="1"/>
    </xf>
    <xf numFmtId="0" fontId="4" fillId="19" borderId="10" xfId="0" applyFont="1" applyFill="1" applyBorder="1" applyAlignment="1">
      <alignment wrapText="1"/>
    </xf>
    <xf numFmtId="49" fontId="0" fillId="19" borderId="10" xfId="0" applyNumberForma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4" fontId="0" fillId="19" borderId="10" xfId="0" applyNumberFormat="1" applyFont="1" applyFill="1" applyBorder="1" applyAlignment="1">
      <alignment horizontal="right" wrapText="1"/>
    </xf>
    <xf numFmtId="0" fontId="13" fillId="19" borderId="10" xfId="0" applyFont="1" applyFill="1" applyBorder="1" applyAlignment="1">
      <alignment wrapText="1"/>
    </xf>
    <xf numFmtId="0" fontId="0" fillId="19" borderId="0" xfId="0" applyFill="1" applyAlignment="1">
      <alignment/>
    </xf>
    <xf numFmtId="0" fontId="11" fillId="19" borderId="10" xfId="0" applyFont="1" applyFill="1" applyBorder="1" applyAlignment="1">
      <alignment horizontal="left" wrapText="1"/>
    </xf>
    <xf numFmtId="173" fontId="0" fillId="19" borderId="0" xfId="0" applyNumberFormat="1" applyFill="1" applyAlignment="1">
      <alignment/>
    </xf>
    <xf numFmtId="0" fontId="7" fillId="19" borderId="0" xfId="0" applyFont="1" applyFill="1" applyAlignment="1">
      <alignment horizontal="center" vertical="center" wrapText="1"/>
    </xf>
    <xf numFmtId="0" fontId="7" fillId="19" borderId="0" xfId="0" applyFont="1" applyFill="1" applyAlignment="1">
      <alignment horizontal="center" vertical="center"/>
    </xf>
    <xf numFmtId="0" fontId="0" fillId="19" borderId="0" xfId="0" applyFill="1" applyAlignment="1">
      <alignment/>
    </xf>
    <xf numFmtId="49" fontId="0" fillId="19" borderId="0" xfId="0" applyNumberFormat="1" applyFill="1" applyAlignment="1">
      <alignment/>
    </xf>
    <xf numFmtId="0" fontId="1" fillId="19" borderId="0" xfId="0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0" xfId="0" applyFill="1" applyBorder="1" applyAlignment="1">
      <alignment horizontal="right"/>
    </xf>
    <xf numFmtId="0" fontId="0" fillId="19" borderId="0" xfId="0" applyFill="1" applyAlignment="1">
      <alignment horizontal="right"/>
    </xf>
    <xf numFmtId="0" fontId="7" fillId="19" borderId="0" xfId="0" applyFont="1" applyFill="1" applyAlignment="1">
      <alignment horizontal="center"/>
    </xf>
    <xf numFmtId="0" fontId="7" fillId="19" borderId="0" xfId="0" applyFont="1" applyFill="1" applyAlignment="1">
      <alignment/>
    </xf>
    <xf numFmtId="0" fontId="0" fillId="23" borderId="12" xfId="0" applyFont="1" applyFill="1" applyBorder="1" applyAlignment="1">
      <alignment horizontal="center"/>
    </xf>
    <xf numFmtId="0" fontId="0" fillId="23" borderId="13" xfId="0" applyFont="1" applyFill="1" applyBorder="1" applyAlignment="1">
      <alignment horizontal="center"/>
    </xf>
    <xf numFmtId="0" fontId="0" fillId="23" borderId="10" xfId="0" applyFont="1" applyFill="1" applyBorder="1" applyAlignment="1">
      <alignment horizontal="center"/>
    </xf>
    <xf numFmtId="0" fontId="0" fillId="23" borderId="14" xfId="0" applyFont="1" applyFill="1" applyBorder="1" applyAlignment="1">
      <alignment horizontal="center"/>
    </xf>
    <xf numFmtId="0" fontId="0" fillId="23" borderId="15" xfId="0" applyFont="1" applyFill="1" applyBorder="1" applyAlignment="1">
      <alignment horizontal="center"/>
    </xf>
    <xf numFmtId="0" fontId="0" fillId="23" borderId="16" xfId="0" applyFont="1" applyFill="1" applyBorder="1" applyAlignment="1">
      <alignment horizontal="center"/>
    </xf>
    <xf numFmtId="0" fontId="0" fillId="19" borderId="16" xfId="0" applyFont="1" applyFill="1" applyBorder="1" applyAlignment="1">
      <alignment wrapText="1"/>
    </xf>
    <xf numFmtId="178" fontId="0" fillId="19" borderId="0" xfId="0" applyNumberFormat="1" applyFill="1" applyAlignment="1">
      <alignment/>
    </xf>
    <xf numFmtId="3" fontId="6" fillId="19" borderId="17" xfId="0" applyNumberFormat="1" applyFont="1" applyFill="1" applyBorder="1" applyAlignment="1">
      <alignment horizontal="center" wrapText="1"/>
    </xf>
    <xf numFmtId="0" fontId="9" fillId="19" borderId="18" xfId="0" applyFont="1" applyFill="1" applyBorder="1" applyAlignment="1">
      <alignment horizontal="center" vertical="center"/>
    </xf>
    <xf numFmtId="0" fontId="9" fillId="19" borderId="19" xfId="0" applyFont="1" applyFill="1" applyBorder="1" applyAlignment="1">
      <alignment horizontal="center" vertical="center"/>
    </xf>
    <xf numFmtId="0" fontId="9" fillId="19" borderId="20" xfId="0" applyFont="1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/>
    </xf>
    <xf numFmtId="0" fontId="0" fillId="19" borderId="23" xfId="0" applyFill="1" applyBorder="1" applyAlignment="1">
      <alignment horizontal="center" vertical="center"/>
    </xf>
    <xf numFmtId="0" fontId="9" fillId="19" borderId="12" xfId="0" applyFont="1" applyFill="1" applyBorder="1" applyAlignment="1">
      <alignment horizontal="center" vertical="center" wrapText="1"/>
    </xf>
    <xf numFmtId="0" fontId="9" fillId="19" borderId="24" xfId="0" applyFont="1" applyFill="1" applyBorder="1" applyAlignment="1">
      <alignment horizontal="center" vertical="center" wrapText="1"/>
    </xf>
    <xf numFmtId="0" fontId="0" fillId="19" borderId="23" xfId="0" applyFill="1" applyBorder="1" applyAlignment="1">
      <alignment horizontal="center" vertical="center" wrapText="1"/>
    </xf>
    <xf numFmtId="0" fontId="0" fillId="19" borderId="25" xfId="0" applyFill="1" applyBorder="1" applyAlignment="1">
      <alignment horizontal="center" vertical="center" wrapText="1"/>
    </xf>
    <xf numFmtId="0" fontId="0" fillId="19" borderId="26" xfId="0" applyFill="1" applyBorder="1" applyAlignment="1">
      <alignment horizontal="center" vertical="center"/>
    </xf>
    <xf numFmtId="0" fontId="0" fillId="19" borderId="27" xfId="0" applyFill="1" applyBorder="1" applyAlignment="1">
      <alignment horizontal="center" vertical="center"/>
    </xf>
    <xf numFmtId="0" fontId="0" fillId="19" borderId="27" xfId="0" applyFill="1" applyBorder="1" applyAlignment="1">
      <alignment horizontal="center" vertical="center" wrapText="1"/>
    </xf>
    <xf numFmtId="0" fontId="0" fillId="19" borderId="28" xfId="0" applyFill="1" applyBorder="1" applyAlignment="1">
      <alignment horizontal="center" vertical="center" wrapText="1"/>
    </xf>
    <xf numFmtId="0" fontId="8" fillId="19" borderId="29" xfId="0" applyFont="1" applyFill="1" applyBorder="1" applyAlignment="1">
      <alignment wrapText="1"/>
    </xf>
    <xf numFmtId="0" fontId="9" fillId="19" borderId="29" xfId="0" applyFont="1" applyFill="1" applyBorder="1" applyAlignment="1">
      <alignment horizontal="center" wrapText="1"/>
    </xf>
    <xf numFmtId="173" fontId="8" fillId="19" borderId="29" xfId="0" applyNumberFormat="1" applyFont="1" applyFill="1" applyBorder="1" applyAlignment="1">
      <alignment horizontal="right" wrapText="1"/>
    </xf>
    <xf numFmtId="0" fontId="8" fillId="19" borderId="11" xfId="0" applyFont="1" applyFill="1" applyBorder="1" applyAlignment="1">
      <alignment wrapText="1"/>
    </xf>
    <xf numFmtId="49" fontId="8" fillId="19" borderId="11" xfId="0" applyNumberFormat="1" applyFont="1" applyFill="1" applyBorder="1" applyAlignment="1">
      <alignment horizontal="center" wrapText="1"/>
    </xf>
    <xf numFmtId="173" fontId="8" fillId="19" borderId="11" xfId="0" applyNumberFormat="1" applyFont="1" applyFill="1" applyBorder="1" applyAlignment="1">
      <alignment horizontal="right" wrapText="1"/>
    </xf>
    <xf numFmtId="0" fontId="9" fillId="19" borderId="11" xfId="0" applyFont="1" applyFill="1" applyBorder="1" applyAlignment="1">
      <alignment wrapText="1"/>
    </xf>
    <xf numFmtId="173" fontId="9" fillId="19" borderId="11" xfId="0" applyNumberFormat="1" applyFont="1" applyFill="1" applyBorder="1" applyAlignment="1">
      <alignment horizontal="right" wrapText="1"/>
    </xf>
    <xf numFmtId="173" fontId="9" fillId="19" borderId="11" xfId="0" applyNumberFormat="1" applyFont="1" applyFill="1" applyBorder="1" applyAlignment="1">
      <alignment/>
    </xf>
    <xf numFmtId="4" fontId="9" fillId="19" borderId="11" xfId="0" applyNumberFormat="1" applyFont="1" applyFill="1" applyBorder="1" applyAlignment="1">
      <alignment horizontal="right" wrapText="1"/>
    </xf>
    <xf numFmtId="0" fontId="8" fillId="19" borderId="11" xfId="0" applyFont="1" applyFill="1" applyBorder="1" applyAlignment="1">
      <alignment/>
    </xf>
    <xf numFmtId="178" fontId="9" fillId="19" borderId="11" xfId="0" applyNumberFormat="1" applyFont="1" applyFill="1" applyBorder="1" applyAlignment="1">
      <alignment/>
    </xf>
    <xf numFmtId="0" fontId="10" fillId="19" borderId="11" xfId="0" applyFont="1" applyFill="1" applyBorder="1" applyAlignment="1">
      <alignment wrapText="1"/>
    </xf>
    <xf numFmtId="49" fontId="9" fillId="19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67;\&#1043;&#1088;&#1072;&#1095;&#1105;&#1074;&#1072;\&#1055;&#1088;&#1086;&#1077;&#1082;&#1090;%20&#1073;&#1102;&#1076;&#1078;&#1077;&#1090;&#1072;\2016-2018\&#1055;&#1088;&#1080;&#1083;&#1086;&#1078;&#1077;&#1085;&#1080;&#1077;%20%206,7%20&#1082;&#1083;&#1072;&#1089;&#1089;&#1080;&#1092;&#1080;&#1082;&#1072;&#1094;&#1080;&#1080;%20&#1088;&#1072;&#1089;&#1093;&#1086;&#1076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(2015)"/>
      <sheetName val="7(2015)"/>
      <sheetName val="6"/>
      <sheetName val="7"/>
    </sheetNames>
    <sheetDataSet>
      <sheetData sheetId="1">
        <row r="53">
          <cell r="G53">
            <v>468</v>
          </cell>
        </row>
        <row r="85">
          <cell r="G85">
            <v>222.99699999999999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60.57421875" style="43" customWidth="1"/>
    <col min="2" max="2" width="6.8515625" style="43" customWidth="1"/>
    <col min="3" max="3" width="6.421875" style="43" customWidth="1"/>
    <col min="4" max="4" width="11.57421875" style="43" customWidth="1"/>
    <col min="5" max="5" width="14.57421875" style="43" customWidth="1"/>
    <col min="6" max="6" width="11.57421875" style="43" customWidth="1"/>
    <col min="7" max="16384" width="9.140625" style="43" customWidth="1"/>
  </cols>
  <sheetData>
    <row r="1" spans="3:6" ht="12.75">
      <c r="C1" s="50" t="s">
        <v>35</v>
      </c>
      <c r="D1" s="51"/>
      <c r="E1" s="51"/>
      <c r="F1" s="51"/>
    </row>
    <row r="2" spans="3:6" ht="12.75">
      <c r="C2" s="52" t="s">
        <v>36</v>
      </c>
      <c r="D2" s="51"/>
      <c r="E2" s="51"/>
      <c r="F2" s="51"/>
    </row>
    <row r="3" spans="3:6" ht="12.75">
      <c r="C3" s="52" t="s">
        <v>38</v>
      </c>
      <c r="D3" s="51"/>
      <c r="E3" s="51"/>
      <c r="F3" s="51"/>
    </row>
    <row r="4" spans="3:6" ht="12.75">
      <c r="C4" s="52"/>
      <c r="D4" s="51"/>
      <c r="E4" s="51"/>
      <c r="F4" s="51"/>
    </row>
    <row r="5" spans="3:6" ht="12.75">
      <c r="C5" s="55" t="s">
        <v>212</v>
      </c>
      <c r="D5" s="56"/>
      <c r="E5" s="56"/>
      <c r="F5" s="56"/>
    </row>
    <row r="6" spans="1:6" ht="33.75" customHeight="1">
      <c r="A6" s="46" t="s">
        <v>221</v>
      </c>
      <c r="B6" s="47"/>
      <c r="C6" s="47"/>
      <c r="D6" s="48"/>
      <c r="E6" s="48"/>
      <c r="F6" s="48"/>
    </row>
    <row r="7" spans="1:6" ht="12.75">
      <c r="A7" s="47"/>
      <c r="B7" s="47"/>
      <c r="C7" s="47"/>
      <c r="D7" s="48"/>
      <c r="E7" s="48"/>
      <c r="F7" s="48"/>
    </row>
    <row r="8" ht="13.5" thickBot="1">
      <c r="E8" s="43" t="s">
        <v>0</v>
      </c>
    </row>
    <row r="9" spans="1:6" ht="15.75">
      <c r="A9" s="68" t="s">
        <v>1</v>
      </c>
      <c r="B9" s="69" t="s">
        <v>3</v>
      </c>
      <c r="C9" s="69" t="s">
        <v>4</v>
      </c>
      <c r="D9" s="69" t="s">
        <v>6</v>
      </c>
      <c r="E9" s="70" t="s">
        <v>25</v>
      </c>
      <c r="F9" s="71"/>
    </row>
    <row r="10" spans="1:6" ht="12.75" customHeight="1">
      <c r="A10" s="72"/>
      <c r="B10" s="73"/>
      <c r="C10" s="73"/>
      <c r="D10" s="73"/>
      <c r="E10" s="74" t="s">
        <v>57</v>
      </c>
      <c r="F10" s="75" t="s">
        <v>58</v>
      </c>
    </row>
    <row r="11" spans="1:6" ht="12.75">
      <c r="A11" s="72"/>
      <c r="B11" s="73"/>
      <c r="C11" s="73"/>
      <c r="D11" s="73"/>
      <c r="E11" s="76"/>
      <c r="F11" s="77"/>
    </row>
    <row r="12" spans="1:6" ht="20.25" customHeight="1" thickBot="1">
      <c r="A12" s="78"/>
      <c r="B12" s="79"/>
      <c r="C12" s="79"/>
      <c r="D12" s="79"/>
      <c r="E12" s="80"/>
      <c r="F12" s="81"/>
    </row>
    <row r="13" spans="1:8" ht="15.75">
      <c r="A13" s="82" t="s">
        <v>52</v>
      </c>
      <c r="B13" s="83" t="s">
        <v>16</v>
      </c>
      <c r="C13" s="83" t="s">
        <v>16</v>
      </c>
      <c r="D13" s="84">
        <f aca="true" t="shared" si="0" ref="D13:D36">SUM(E13:F13)</f>
        <v>27072.932999999997</v>
      </c>
      <c r="E13" s="84">
        <f>E14+E21+E23+E26+E30+E34+E35</f>
        <v>26381.935999999998</v>
      </c>
      <c r="F13" s="84">
        <f>F14+F21+F23+F26+F30+F33+F35+F19</f>
        <v>690.997</v>
      </c>
      <c r="G13" s="66"/>
      <c r="H13" s="45"/>
    </row>
    <row r="14" spans="1:6" ht="15.75">
      <c r="A14" s="85" t="s">
        <v>17</v>
      </c>
      <c r="B14" s="86" t="s">
        <v>40</v>
      </c>
      <c r="C14" s="86" t="s">
        <v>41</v>
      </c>
      <c r="D14" s="87">
        <f t="shared" si="0"/>
        <v>13532.114</v>
      </c>
      <c r="E14" s="87">
        <f>SUM(E15+E16+E17+E18)</f>
        <v>13064.114</v>
      </c>
      <c r="F14" s="87">
        <f>SUM(F15+F16+F17+F18)</f>
        <v>468</v>
      </c>
    </row>
    <row r="15" spans="1:6" ht="51" customHeight="1">
      <c r="A15" s="88" t="s">
        <v>12</v>
      </c>
      <c r="B15" s="34" t="s">
        <v>40</v>
      </c>
      <c r="C15" s="34" t="s">
        <v>42</v>
      </c>
      <c r="D15" s="89">
        <f>SUM(E15:F15)</f>
        <v>572.3</v>
      </c>
      <c r="E15" s="90">
        <f>7!G16</f>
        <v>572.3</v>
      </c>
      <c r="F15" s="90">
        <v>0</v>
      </c>
    </row>
    <row r="16" spans="1:6" ht="46.5" customHeight="1">
      <c r="A16" s="88" t="s">
        <v>18</v>
      </c>
      <c r="B16" s="34" t="s">
        <v>40</v>
      </c>
      <c r="C16" s="34" t="s">
        <v>43</v>
      </c>
      <c r="D16" s="89">
        <f t="shared" si="0"/>
        <v>10594.363000000001</v>
      </c>
      <c r="E16" s="89">
        <f>7!G24</f>
        <v>10594.363000000001</v>
      </c>
      <c r="F16" s="89">
        <v>0</v>
      </c>
    </row>
    <row r="17" spans="1:6" ht="15.75">
      <c r="A17" s="88" t="s">
        <v>19</v>
      </c>
      <c r="B17" s="34" t="s">
        <v>40</v>
      </c>
      <c r="C17" s="34" t="s">
        <v>44</v>
      </c>
      <c r="D17" s="91">
        <f t="shared" si="0"/>
        <v>200</v>
      </c>
      <c r="E17" s="89">
        <v>200</v>
      </c>
      <c r="F17" s="89">
        <v>0</v>
      </c>
    </row>
    <row r="18" spans="1:6" ht="15.75">
      <c r="A18" s="88" t="s">
        <v>24</v>
      </c>
      <c r="B18" s="34" t="s">
        <v>40</v>
      </c>
      <c r="C18" s="34" t="s">
        <v>45</v>
      </c>
      <c r="D18" s="89">
        <f t="shared" si="0"/>
        <v>2165.4509999999996</v>
      </c>
      <c r="E18" s="89">
        <f>7!G49-468</f>
        <v>1697.4509999999996</v>
      </c>
      <c r="F18" s="89">
        <f>'[1]7(2015)'!G53</f>
        <v>468</v>
      </c>
    </row>
    <row r="19" spans="1:6" ht="15.75">
      <c r="A19" s="92" t="s">
        <v>14</v>
      </c>
      <c r="B19" s="86" t="s">
        <v>46</v>
      </c>
      <c r="C19" s="86" t="s">
        <v>41</v>
      </c>
      <c r="D19" s="87">
        <f t="shared" si="0"/>
        <v>222.99699999999999</v>
      </c>
      <c r="E19" s="45">
        <f>SUM(E20)</f>
        <v>0</v>
      </c>
      <c r="F19" s="45">
        <f>SUM(F20)</f>
        <v>222.99699999999999</v>
      </c>
    </row>
    <row r="20" spans="1:6" ht="15.75">
      <c r="A20" s="33" t="s">
        <v>20</v>
      </c>
      <c r="B20" s="34" t="s">
        <v>46</v>
      </c>
      <c r="C20" s="34" t="s">
        <v>42</v>
      </c>
      <c r="D20" s="89">
        <f>SUM(E20:F20)</f>
        <v>222.99699999999999</v>
      </c>
      <c r="E20" s="89">
        <v>0</v>
      </c>
      <c r="F20" s="87">
        <f>'[1]7(2015)'!G85</f>
        <v>222.99699999999999</v>
      </c>
    </row>
    <row r="21" spans="1:6" ht="31.5">
      <c r="A21" s="85" t="s">
        <v>33</v>
      </c>
      <c r="B21" s="86" t="s">
        <v>42</v>
      </c>
      <c r="C21" s="86" t="s">
        <v>41</v>
      </c>
      <c r="D21" s="87">
        <f t="shared" si="0"/>
        <v>196.2</v>
      </c>
      <c r="E21" s="87">
        <f>E22</f>
        <v>196.2</v>
      </c>
      <c r="F21" s="87">
        <f>F22</f>
        <v>0</v>
      </c>
    </row>
    <row r="22" spans="1:6" ht="47.25">
      <c r="A22" s="88" t="s">
        <v>32</v>
      </c>
      <c r="B22" s="34" t="s">
        <v>42</v>
      </c>
      <c r="C22" s="34" t="s">
        <v>47</v>
      </c>
      <c r="D22" s="89">
        <f t="shared" si="0"/>
        <v>196.2</v>
      </c>
      <c r="E22" s="89">
        <f>7!G101</f>
        <v>196.2</v>
      </c>
      <c r="F22" s="89">
        <v>0</v>
      </c>
    </row>
    <row r="23" spans="1:6" ht="15.75">
      <c r="A23" s="92" t="s">
        <v>21</v>
      </c>
      <c r="B23" s="86" t="s">
        <v>43</v>
      </c>
      <c r="C23" s="86" t="s">
        <v>41</v>
      </c>
      <c r="D23" s="87">
        <f t="shared" si="0"/>
        <v>5221.204</v>
      </c>
      <c r="E23" s="87">
        <f>SUM(E24:E25)</f>
        <v>5221.204</v>
      </c>
      <c r="F23" s="87">
        <f>SUM(F24:F25)</f>
        <v>0</v>
      </c>
    </row>
    <row r="24" spans="1:6" ht="23.25" customHeight="1">
      <c r="A24" s="33" t="s">
        <v>56</v>
      </c>
      <c r="B24" s="34" t="s">
        <v>43</v>
      </c>
      <c r="C24" s="34" t="s">
        <v>47</v>
      </c>
      <c r="D24" s="89">
        <f t="shared" si="0"/>
        <v>5221.204</v>
      </c>
      <c r="E24" s="89">
        <f>7!G109</f>
        <v>5221.204</v>
      </c>
      <c r="F24" s="89">
        <v>0</v>
      </c>
    </row>
    <row r="25" spans="1:6" ht="15.75" hidden="1">
      <c r="A25" s="88" t="s">
        <v>37</v>
      </c>
      <c r="B25" s="34" t="s">
        <v>43</v>
      </c>
      <c r="C25" s="34" t="s">
        <v>48</v>
      </c>
      <c r="D25" s="89">
        <f t="shared" si="0"/>
        <v>0</v>
      </c>
      <c r="E25" s="89">
        <f>7!G129</f>
        <v>0</v>
      </c>
      <c r="F25" s="89">
        <v>0</v>
      </c>
    </row>
    <row r="26" spans="1:6" ht="15.75">
      <c r="A26" s="92" t="s">
        <v>8</v>
      </c>
      <c r="B26" s="86" t="s">
        <v>49</v>
      </c>
      <c r="C26" s="86" t="s">
        <v>41</v>
      </c>
      <c r="D26" s="87">
        <f t="shared" si="0"/>
        <v>4204.3150000000005</v>
      </c>
      <c r="E26" s="87">
        <f>SUM(E27,E28,E29)</f>
        <v>4204.3150000000005</v>
      </c>
      <c r="F26" s="87">
        <f>SUM(F27,F28,F29)</f>
        <v>0</v>
      </c>
    </row>
    <row r="27" spans="1:6" ht="15.75">
      <c r="A27" s="33" t="s">
        <v>22</v>
      </c>
      <c r="B27" s="34" t="s">
        <v>49</v>
      </c>
      <c r="C27" s="34" t="s">
        <v>40</v>
      </c>
      <c r="D27" s="89">
        <f t="shared" si="0"/>
        <v>433.04499999999996</v>
      </c>
      <c r="E27" s="89">
        <f>7!G138</f>
        <v>433.04499999999996</v>
      </c>
      <c r="F27" s="89">
        <v>0</v>
      </c>
    </row>
    <row r="28" spans="1:6" ht="15.75">
      <c r="A28" s="33" t="s">
        <v>9</v>
      </c>
      <c r="B28" s="34" t="s">
        <v>49</v>
      </c>
      <c r="C28" s="34" t="s">
        <v>46</v>
      </c>
      <c r="D28" s="89">
        <f t="shared" si="0"/>
        <v>862.772</v>
      </c>
      <c r="E28" s="89">
        <f>7!G146</f>
        <v>862.772</v>
      </c>
      <c r="F28" s="89"/>
    </row>
    <row r="29" spans="1:6" ht="15.75">
      <c r="A29" s="33" t="s">
        <v>23</v>
      </c>
      <c r="B29" s="34" t="s">
        <v>49</v>
      </c>
      <c r="C29" s="34" t="s">
        <v>42</v>
      </c>
      <c r="D29" s="89">
        <f t="shared" si="0"/>
        <v>2908.498</v>
      </c>
      <c r="E29" s="89">
        <f>7!G159</f>
        <v>2908.498</v>
      </c>
      <c r="F29" s="89">
        <v>0</v>
      </c>
    </row>
    <row r="30" spans="1:6" ht="15.75">
      <c r="A30" s="85" t="s">
        <v>39</v>
      </c>
      <c r="B30" s="86" t="s">
        <v>50</v>
      </c>
      <c r="C30" s="86" t="s">
        <v>41</v>
      </c>
      <c r="D30" s="87">
        <f t="shared" si="0"/>
        <v>2775.939</v>
      </c>
      <c r="E30" s="87">
        <f>SUM(E31,E32)</f>
        <v>2775.939</v>
      </c>
      <c r="F30" s="87">
        <f>SUM(F31,F32)</f>
        <v>0</v>
      </c>
    </row>
    <row r="31" spans="1:6" ht="19.5" customHeight="1">
      <c r="A31" s="88" t="s">
        <v>13</v>
      </c>
      <c r="B31" s="34" t="s">
        <v>50</v>
      </c>
      <c r="C31" s="34" t="s">
        <v>40</v>
      </c>
      <c r="D31" s="89">
        <f t="shared" si="0"/>
        <v>2475.939</v>
      </c>
      <c r="E31" s="89">
        <f>7!G176</f>
        <v>2475.939</v>
      </c>
      <c r="F31" s="89">
        <v>0</v>
      </c>
    </row>
    <row r="32" spans="1:6" ht="15.75">
      <c r="A32" s="88" t="s">
        <v>28</v>
      </c>
      <c r="B32" s="34" t="s">
        <v>50</v>
      </c>
      <c r="C32" s="34" t="s">
        <v>43</v>
      </c>
      <c r="D32" s="89">
        <f t="shared" si="0"/>
        <v>300</v>
      </c>
      <c r="E32" s="93">
        <f>7!G198</f>
        <v>300</v>
      </c>
      <c r="F32" s="93">
        <v>0</v>
      </c>
    </row>
    <row r="33" spans="1:6" ht="15.75">
      <c r="A33" s="94" t="s">
        <v>29</v>
      </c>
      <c r="B33" s="86" t="s">
        <v>51</v>
      </c>
      <c r="C33" s="86" t="s">
        <v>41</v>
      </c>
      <c r="D33" s="87">
        <f t="shared" si="0"/>
        <v>876.164</v>
      </c>
      <c r="E33" s="87">
        <f>SUM(E34)</f>
        <v>876.164</v>
      </c>
      <c r="F33" s="87">
        <f>SUM(F34)</f>
        <v>0</v>
      </c>
    </row>
    <row r="34" spans="1:6" ht="15.75">
      <c r="A34" s="33" t="s">
        <v>27</v>
      </c>
      <c r="B34" s="34" t="s">
        <v>51</v>
      </c>
      <c r="C34" s="34" t="s">
        <v>40</v>
      </c>
      <c r="D34" s="89">
        <f>SUM(E34:F34)</f>
        <v>876.164</v>
      </c>
      <c r="E34" s="87">
        <f>7!G208</f>
        <v>876.164</v>
      </c>
      <c r="F34" s="89">
        <v>0</v>
      </c>
    </row>
    <row r="35" spans="1:6" ht="21.75" customHeight="1">
      <c r="A35" s="85" t="s">
        <v>10</v>
      </c>
      <c r="B35" s="86" t="s">
        <v>44</v>
      </c>
      <c r="C35" s="86" t="s">
        <v>41</v>
      </c>
      <c r="D35" s="87">
        <f t="shared" si="0"/>
        <v>44</v>
      </c>
      <c r="E35" s="87">
        <f>E36</f>
        <v>44</v>
      </c>
      <c r="F35" s="87">
        <f>F36</f>
        <v>0</v>
      </c>
    </row>
    <row r="36" spans="1:6" ht="15.75">
      <c r="A36" s="88" t="s">
        <v>31</v>
      </c>
      <c r="B36" s="95" t="s">
        <v>44</v>
      </c>
      <c r="C36" s="95" t="s">
        <v>49</v>
      </c>
      <c r="D36" s="89">
        <f t="shared" si="0"/>
        <v>44</v>
      </c>
      <c r="E36" s="89">
        <f>7!G221</f>
        <v>44</v>
      </c>
      <c r="F36" s="89">
        <v>0</v>
      </c>
    </row>
  </sheetData>
  <sheetProtection/>
  <mergeCells count="13">
    <mergeCell ref="A9:A12"/>
    <mergeCell ref="C9:C12"/>
    <mergeCell ref="D9:D12"/>
    <mergeCell ref="C5:F5"/>
    <mergeCell ref="A6:F7"/>
    <mergeCell ref="E9:F9"/>
    <mergeCell ref="E10:E12"/>
    <mergeCell ref="F10:F12"/>
    <mergeCell ref="B9:B12"/>
    <mergeCell ref="C1:F1"/>
    <mergeCell ref="C2:F2"/>
    <mergeCell ref="C3:F3"/>
    <mergeCell ref="C4:F4"/>
  </mergeCells>
  <printOptions/>
  <pageMargins left="0.7480314960629921" right="0.4330708661417323" top="0.6299212598425197" bottom="0.6299212598425197" header="0.5118110236220472" footer="0.5118110236220472"/>
  <pageSetup horizontalDpi="600" verticalDpi="600" orientation="portrait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7"/>
  <sheetViews>
    <sheetView zoomScalePageLayoutView="0" workbookViewId="0" topLeftCell="A128">
      <selection activeCell="A14" sqref="A14:IV14"/>
    </sheetView>
  </sheetViews>
  <sheetFormatPr defaultColWidth="9.140625" defaultRowHeight="12.75" outlineLevelRow="1"/>
  <cols>
    <col min="1" max="1" width="67.57421875" style="43" customWidth="1"/>
    <col min="2" max="2" width="4.28125" style="43" customWidth="1"/>
    <col min="3" max="3" width="6.00390625" style="43" customWidth="1"/>
    <col min="4" max="4" width="7.28125" style="43" customWidth="1"/>
    <col min="5" max="5" width="14.00390625" style="43" customWidth="1"/>
    <col min="6" max="6" width="6.421875" style="43" customWidth="1"/>
    <col min="7" max="7" width="12.57421875" style="43" customWidth="1"/>
    <col min="8" max="8" width="10.8515625" style="43" customWidth="1"/>
    <col min="9" max="16384" width="9.140625" style="43" customWidth="1"/>
  </cols>
  <sheetData>
    <row r="1" spans="3:7" ht="12.75">
      <c r="C1" s="49"/>
      <c r="D1" s="50" t="s">
        <v>35</v>
      </c>
      <c r="E1" s="51"/>
      <c r="F1" s="51"/>
      <c r="G1" s="51"/>
    </row>
    <row r="2" spans="3:7" ht="12.75">
      <c r="C2" s="49"/>
      <c r="D2" s="52" t="s">
        <v>36</v>
      </c>
      <c r="E2" s="51"/>
      <c r="F2" s="51"/>
      <c r="G2" s="51"/>
    </row>
    <row r="3" spans="3:7" ht="12.75">
      <c r="C3" s="49"/>
      <c r="D3" s="52" t="s">
        <v>38</v>
      </c>
      <c r="E3" s="51"/>
      <c r="F3" s="51"/>
      <c r="G3" s="51"/>
    </row>
    <row r="4" spans="3:7" ht="12.75">
      <c r="C4" s="49"/>
      <c r="D4" s="53"/>
      <c r="E4" s="54"/>
      <c r="F4" s="54"/>
      <c r="G4" s="54"/>
    </row>
    <row r="5" spans="3:7" ht="12.75">
      <c r="C5" s="49"/>
      <c r="D5" s="55" t="s">
        <v>225</v>
      </c>
      <c r="E5" s="56"/>
      <c r="F5" s="56"/>
      <c r="G5" s="56"/>
    </row>
    <row r="6" spans="1:7" ht="15.75">
      <c r="A6" s="57" t="s">
        <v>7</v>
      </c>
      <c r="B6" s="57"/>
      <c r="C6" s="57"/>
      <c r="D6" s="57"/>
      <c r="E6" s="57"/>
      <c r="F6" s="57"/>
      <c r="G6" s="58"/>
    </row>
    <row r="7" spans="1:7" ht="15.75">
      <c r="A7" s="57" t="s">
        <v>211</v>
      </c>
      <c r="B7" s="57"/>
      <c r="C7" s="57"/>
      <c r="D7" s="57"/>
      <c r="E7" s="57"/>
      <c r="F7" s="57"/>
      <c r="G7" s="58"/>
    </row>
    <row r="8" ht="12.75">
      <c r="F8" s="43" t="s">
        <v>0</v>
      </c>
    </row>
    <row r="10" spans="1:7" ht="12.75">
      <c r="A10" s="59" t="s">
        <v>1</v>
      </c>
      <c r="B10" s="59" t="s">
        <v>53</v>
      </c>
      <c r="C10" s="59" t="s">
        <v>3</v>
      </c>
      <c r="D10" s="59" t="s">
        <v>4</v>
      </c>
      <c r="E10" s="59" t="s">
        <v>2</v>
      </c>
      <c r="F10" s="60" t="s">
        <v>5</v>
      </c>
      <c r="G10" s="61" t="s">
        <v>6</v>
      </c>
    </row>
    <row r="11" spans="1:7" ht="12.75">
      <c r="A11" s="62"/>
      <c r="B11" s="62"/>
      <c r="C11" s="62"/>
      <c r="D11" s="62"/>
      <c r="E11" s="62"/>
      <c r="F11" s="63"/>
      <c r="G11" s="61"/>
    </row>
    <row r="12" spans="1:7" ht="12.75">
      <c r="A12" s="61"/>
      <c r="B12" s="61"/>
      <c r="C12" s="61"/>
      <c r="D12" s="61"/>
      <c r="E12" s="61"/>
      <c r="F12" s="64"/>
      <c r="G12" s="61"/>
    </row>
    <row r="13" spans="1:7" ht="12.75">
      <c r="A13" s="6"/>
      <c r="B13" s="6"/>
      <c r="C13" s="13" t="s">
        <v>16</v>
      </c>
      <c r="D13" s="13" t="s">
        <v>16</v>
      </c>
      <c r="E13" s="13" t="s">
        <v>16</v>
      </c>
      <c r="F13" s="65" t="s">
        <v>16</v>
      </c>
      <c r="G13" s="14"/>
    </row>
    <row r="14" spans="1:9" ht="30">
      <c r="A14" s="44" t="s">
        <v>213</v>
      </c>
      <c r="B14" s="3">
        <v>911</v>
      </c>
      <c r="C14" s="4" t="s">
        <v>16</v>
      </c>
      <c r="D14" s="4" t="s">
        <v>16</v>
      </c>
      <c r="E14" s="4" t="s">
        <v>16</v>
      </c>
      <c r="F14" s="4" t="s">
        <v>16</v>
      </c>
      <c r="G14" s="5">
        <f>SUM(G15,G93,G101,G108,G137,G175,G208,G221,)</f>
        <v>27072.933</v>
      </c>
      <c r="I14" s="45"/>
    </row>
    <row r="15" spans="1:8" ht="12.75">
      <c r="A15" s="6" t="s">
        <v>17</v>
      </c>
      <c r="B15" s="7">
        <v>911</v>
      </c>
      <c r="C15" s="8" t="s">
        <v>40</v>
      </c>
      <c r="D15" s="8" t="s">
        <v>41</v>
      </c>
      <c r="E15" s="7" t="s">
        <v>16</v>
      </c>
      <c r="F15" s="7" t="s">
        <v>16</v>
      </c>
      <c r="G15" s="9">
        <f>SUM(G16,G24,G39,G44,G49)</f>
        <v>13532.114</v>
      </c>
      <c r="H15" s="45"/>
    </row>
    <row r="16" spans="1:7" ht="38.25">
      <c r="A16" s="10" t="s">
        <v>61</v>
      </c>
      <c r="B16" s="10"/>
      <c r="C16" s="11" t="s">
        <v>40</v>
      </c>
      <c r="D16" s="11" t="s">
        <v>42</v>
      </c>
      <c r="E16" s="11"/>
      <c r="F16" s="11"/>
      <c r="G16" s="12">
        <f>SUM(G17,G22)</f>
        <v>572.3</v>
      </c>
    </row>
    <row r="17" spans="1:7" ht="12.75">
      <c r="A17" s="13" t="s">
        <v>62</v>
      </c>
      <c r="B17" s="13"/>
      <c r="C17" s="11" t="s">
        <v>40</v>
      </c>
      <c r="D17" s="11" t="s">
        <v>42</v>
      </c>
      <c r="E17" s="11" t="s">
        <v>111</v>
      </c>
      <c r="F17" s="11"/>
      <c r="G17" s="14">
        <f>SUM(G19)</f>
        <v>440</v>
      </c>
    </row>
    <row r="18" spans="1:7" ht="12.75">
      <c r="A18" s="13" t="s">
        <v>222</v>
      </c>
      <c r="B18" s="13"/>
      <c r="C18" s="11" t="s">
        <v>40</v>
      </c>
      <c r="D18" s="11" t="s">
        <v>42</v>
      </c>
      <c r="E18" s="11" t="s">
        <v>214</v>
      </c>
      <c r="F18" s="11"/>
      <c r="G18" s="14">
        <v>440</v>
      </c>
    </row>
    <row r="19" spans="1:7" ht="12.75">
      <c r="A19" s="15" t="s">
        <v>70</v>
      </c>
      <c r="B19" s="13"/>
      <c r="C19" s="11" t="s">
        <v>40</v>
      </c>
      <c r="D19" s="11" t="s">
        <v>42</v>
      </c>
      <c r="E19" s="16" t="s">
        <v>112</v>
      </c>
      <c r="F19" s="11"/>
      <c r="G19" s="14">
        <f>G20+G21</f>
        <v>440</v>
      </c>
    </row>
    <row r="20" spans="1:7" ht="25.5">
      <c r="A20" s="17" t="s">
        <v>113</v>
      </c>
      <c r="B20" s="13"/>
      <c r="C20" s="11" t="s">
        <v>40</v>
      </c>
      <c r="D20" s="11" t="s">
        <v>42</v>
      </c>
      <c r="E20" s="16" t="s">
        <v>112</v>
      </c>
      <c r="F20" s="11" t="s">
        <v>114</v>
      </c>
      <c r="G20" s="14">
        <f>180000/1000</f>
        <v>180</v>
      </c>
    </row>
    <row r="21" spans="1:7" ht="25.5">
      <c r="A21" s="13" t="s">
        <v>115</v>
      </c>
      <c r="B21" s="13"/>
      <c r="C21" s="11" t="s">
        <v>40</v>
      </c>
      <c r="D21" s="11" t="s">
        <v>42</v>
      </c>
      <c r="E21" s="16" t="s">
        <v>112</v>
      </c>
      <c r="F21" s="11" t="s">
        <v>116</v>
      </c>
      <c r="G21" s="14">
        <v>260</v>
      </c>
    </row>
    <row r="22" spans="1:7" ht="27" customHeight="1">
      <c r="A22" s="10" t="s">
        <v>64</v>
      </c>
      <c r="B22" s="10"/>
      <c r="C22" s="11" t="s">
        <v>40</v>
      </c>
      <c r="D22" s="11" t="s">
        <v>42</v>
      </c>
      <c r="E22" s="11" t="s">
        <v>117</v>
      </c>
      <c r="F22" s="18"/>
      <c r="G22" s="14">
        <f>G23</f>
        <v>132.3</v>
      </c>
    </row>
    <row r="23" spans="1:7" ht="12.75">
      <c r="A23" s="10" t="s">
        <v>65</v>
      </c>
      <c r="B23" s="10"/>
      <c r="C23" s="11" t="s">
        <v>40</v>
      </c>
      <c r="D23" s="11" t="s">
        <v>42</v>
      </c>
      <c r="E23" s="11" t="s">
        <v>117</v>
      </c>
      <c r="F23" s="11" t="s">
        <v>66</v>
      </c>
      <c r="G23" s="14">
        <f>132300/1000</f>
        <v>132.3</v>
      </c>
    </row>
    <row r="24" spans="1:7" ht="38.25">
      <c r="A24" s="13" t="s">
        <v>18</v>
      </c>
      <c r="B24" s="13"/>
      <c r="C24" s="11" t="s">
        <v>40</v>
      </c>
      <c r="D24" s="11" t="s">
        <v>43</v>
      </c>
      <c r="E24" s="18" t="s">
        <v>16</v>
      </c>
      <c r="F24" s="18" t="s">
        <v>16</v>
      </c>
      <c r="G24" s="14">
        <f>SUM(G25,)</f>
        <v>10594.363000000001</v>
      </c>
    </row>
    <row r="25" spans="1:7" ht="12.75">
      <c r="A25" s="15" t="s">
        <v>102</v>
      </c>
      <c r="B25" s="13"/>
      <c r="C25" s="11" t="s">
        <v>40</v>
      </c>
      <c r="D25" s="11" t="s">
        <v>43</v>
      </c>
      <c r="E25" s="11" t="s">
        <v>118</v>
      </c>
      <c r="F25" s="18" t="s">
        <v>16</v>
      </c>
      <c r="G25" s="14">
        <f>SUM(G26,G32)</f>
        <v>10594.363000000001</v>
      </c>
    </row>
    <row r="26" spans="1:7" ht="12.75">
      <c r="A26" s="13" t="s">
        <v>67</v>
      </c>
      <c r="B26" s="13"/>
      <c r="C26" s="11" t="s">
        <v>40</v>
      </c>
      <c r="D26" s="11" t="s">
        <v>43</v>
      </c>
      <c r="E26" s="11" t="s">
        <v>119</v>
      </c>
      <c r="F26" s="18" t="s">
        <v>16</v>
      </c>
      <c r="G26" s="14">
        <f>SUM(G28,G30)</f>
        <v>1299.7</v>
      </c>
    </row>
    <row r="27" spans="1:7" ht="12.75">
      <c r="A27" s="13" t="s">
        <v>222</v>
      </c>
      <c r="B27" s="13"/>
      <c r="C27" s="11" t="s">
        <v>40</v>
      </c>
      <c r="D27" s="11" t="s">
        <v>43</v>
      </c>
      <c r="E27" s="11" t="s">
        <v>223</v>
      </c>
      <c r="F27" s="18"/>
      <c r="G27" s="14">
        <v>1299.7</v>
      </c>
    </row>
    <row r="28" spans="1:7" ht="25.5">
      <c r="A28" s="10" t="s">
        <v>103</v>
      </c>
      <c r="B28" s="13"/>
      <c r="C28" s="11" t="s">
        <v>40</v>
      </c>
      <c r="D28" s="11" t="s">
        <v>43</v>
      </c>
      <c r="E28" s="11" t="s">
        <v>120</v>
      </c>
      <c r="F28" s="18"/>
      <c r="G28" s="14">
        <f>G29</f>
        <v>1296.7</v>
      </c>
    </row>
    <row r="29" spans="1:7" ht="25.5">
      <c r="A29" s="17" t="s">
        <v>113</v>
      </c>
      <c r="B29" s="10"/>
      <c r="C29" s="11" t="s">
        <v>40</v>
      </c>
      <c r="D29" s="11" t="s">
        <v>43</v>
      </c>
      <c r="E29" s="11" t="s">
        <v>120</v>
      </c>
      <c r="F29" s="18">
        <v>120</v>
      </c>
      <c r="G29" s="14">
        <f>(1032500+264200)/1000</f>
        <v>1296.7</v>
      </c>
    </row>
    <row r="30" spans="1:7" ht="12.75">
      <c r="A30" s="15" t="s">
        <v>70</v>
      </c>
      <c r="B30" s="10"/>
      <c r="C30" s="11" t="s">
        <v>40</v>
      </c>
      <c r="D30" s="11" t="s">
        <v>43</v>
      </c>
      <c r="E30" s="11" t="s">
        <v>121</v>
      </c>
      <c r="F30" s="18"/>
      <c r="G30" s="14">
        <f>G31</f>
        <v>3</v>
      </c>
    </row>
    <row r="31" spans="1:7" ht="25.5">
      <c r="A31" s="17" t="s">
        <v>113</v>
      </c>
      <c r="B31" s="13"/>
      <c r="C31" s="11" t="s">
        <v>40</v>
      </c>
      <c r="D31" s="11" t="s">
        <v>43</v>
      </c>
      <c r="E31" s="11" t="s">
        <v>121</v>
      </c>
      <c r="F31" s="18">
        <v>120</v>
      </c>
      <c r="G31" s="14">
        <f>3000/1000</f>
        <v>3</v>
      </c>
    </row>
    <row r="32" spans="1:7" ht="12.75">
      <c r="A32" s="15" t="s">
        <v>68</v>
      </c>
      <c r="B32" s="19"/>
      <c r="C32" s="20" t="s">
        <v>40</v>
      </c>
      <c r="D32" s="20" t="s">
        <v>43</v>
      </c>
      <c r="E32" s="20" t="s">
        <v>111</v>
      </c>
      <c r="F32" s="21"/>
      <c r="G32" s="1">
        <f>SUM(G34,G36)</f>
        <v>9294.663</v>
      </c>
    </row>
    <row r="33" spans="1:7" ht="12.75">
      <c r="A33" s="13" t="s">
        <v>222</v>
      </c>
      <c r="B33" s="19"/>
      <c r="C33" s="20" t="s">
        <v>40</v>
      </c>
      <c r="D33" s="20" t="s">
        <v>43</v>
      </c>
      <c r="E33" s="20" t="s">
        <v>214</v>
      </c>
      <c r="F33" s="21"/>
      <c r="G33" s="1"/>
    </row>
    <row r="34" spans="1:7" ht="12.75">
      <c r="A34" s="15" t="s">
        <v>69</v>
      </c>
      <c r="B34" s="19"/>
      <c r="C34" s="20" t="s">
        <v>40</v>
      </c>
      <c r="D34" s="20" t="s">
        <v>43</v>
      </c>
      <c r="E34" s="21" t="s">
        <v>122</v>
      </c>
      <c r="F34" s="21" t="s">
        <v>16</v>
      </c>
      <c r="G34" s="1">
        <f>G35</f>
        <v>7715.8</v>
      </c>
    </row>
    <row r="35" spans="1:7" ht="25.5">
      <c r="A35" s="17" t="s">
        <v>113</v>
      </c>
      <c r="B35" s="19"/>
      <c r="C35" s="22" t="s">
        <v>40</v>
      </c>
      <c r="D35" s="22" t="s">
        <v>43</v>
      </c>
      <c r="E35" s="22" t="s">
        <v>122</v>
      </c>
      <c r="F35" s="23">
        <v>120</v>
      </c>
      <c r="G35" s="2">
        <f>(5963300+1752500)/1000</f>
        <v>7715.8</v>
      </c>
    </row>
    <row r="36" spans="1:7" ht="12.75">
      <c r="A36" s="15" t="s">
        <v>70</v>
      </c>
      <c r="B36" s="19"/>
      <c r="C36" s="22" t="s">
        <v>40</v>
      </c>
      <c r="D36" s="22" t="s">
        <v>43</v>
      </c>
      <c r="E36" s="20" t="s">
        <v>112</v>
      </c>
      <c r="F36" s="21" t="s">
        <v>16</v>
      </c>
      <c r="G36" s="1">
        <f>SUM(G37:G38)</f>
        <v>1578.863</v>
      </c>
    </row>
    <row r="37" spans="1:7" ht="25.5">
      <c r="A37" s="17" t="s">
        <v>113</v>
      </c>
      <c r="B37" s="19"/>
      <c r="C37" s="22" t="s">
        <v>40</v>
      </c>
      <c r="D37" s="22" t="s">
        <v>43</v>
      </c>
      <c r="E37" s="22" t="s">
        <v>112</v>
      </c>
      <c r="F37" s="23">
        <v>120</v>
      </c>
      <c r="G37" s="2">
        <f>83000/1000</f>
        <v>83</v>
      </c>
    </row>
    <row r="38" spans="1:7" ht="25.5">
      <c r="A38" s="13" t="s">
        <v>115</v>
      </c>
      <c r="B38" s="19"/>
      <c r="C38" s="22" t="s">
        <v>40</v>
      </c>
      <c r="D38" s="22" t="s">
        <v>43</v>
      </c>
      <c r="E38" s="22" t="s">
        <v>112</v>
      </c>
      <c r="F38" s="22" t="s">
        <v>116</v>
      </c>
      <c r="G38" s="2">
        <f>1421463/1000+44.4+40-10</f>
        <v>1495.863</v>
      </c>
    </row>
    <row r="39" spans="1:7" ht="12.75" hidden="1">
      <c r="A39" s="15" t="s">
        <v>59</v>
      </c>
      <c r="B39" s="21"/>
      <c r="C39" s="20" t="s">
        <v>40</v>
      </c>
      <c r="D39" s="20" t="s">
        <v>60</v>
      </c>
      <c r="E39" s="21"/>
      <c r="F39" s="21"/>
      <c r="G39" s="1">
        <f>G40</f>
        <v>0</v>
      </c>
    </row>
    <row r="40" spans="1:7" ht="12.75" hidden="1">
      <c r="A40" s="15" t="s">
        <v>71</v>
      </c>
      <c r="B40" s="21"/>
      <c r="C40" s="20" t="s">
        <v>75</v>
      </c>
      <c r="D40" s="20" t="s">
        <v>60</v>
      </c>
      <c r="E40" s="21" t="s">
        <v>72</v>
      </c>
      <c r="F40" s="21"/>
      <c r="G40" s="1">
        <f>G41</f>
        <v>0</v>
      </c>
    </row>
    <row r="41" spans="1:7" ht="12.75" hidden="1">
      <c r="A41" s="15" t="s">
        <v>105</v>
      </c>
      <c r="B41" s="21"/>
      <c r="C41" s="20" t="s">
        <v>40</v>
      </c>
      <c r="D41" s="20" t="s">
        <v>60</v>
      </c>
      <c r="E41" s="21" t="s">
        <v>73</v>
      </c>
      <c r="F41" s="21"/>
      <c r="G41" s="1">
        <f>G42</f>
        <v>0</v>
      </c>
    </row>
    <row r="42" spans="1:7" ht="12.75" hidden="1">
      <c r="A42" s="15" t="s">
        <v>76</v>
      </c>
      <c r="B42" s="21"/>
      <c r="C42" s="20" t="s">
        <v>40</v>
      </c>
      <c r="D42" s="20" t="s">
        <v>60</v>
      </c>
      <c r="E42" s="21" t="s">
        <v>77</v>
      </c>
      <c r="F42" s="21"/>
      <c r="G42" s="1">
        <f>G43</f>
        <v>0</v>
      </c>
    </row>
    <row r="43" spans="1:7" ht="25.5" hidden="1">
      <c r="A43" s="24" t="s">
        <v>63</v>
      </c>
      <c r="B43" s="21"/>
      <c r="C43" s="22" t="s">
        <v>40</v>
      </c>
      <c r="D43" s="22" t="s">
        <v>60</v>
      </c>
      <c r="E43" s="23" t="s">
        <v>77</v>
      </c>
      <c r="F43" s="11" t="s">
        <v>116</v>
      </c>
      <c r="G43" s="14">
        <v>0</v>
      </c>
    </row>
    <row r="44" spans="1:7" ht="12.75" outlineLevel="1">
      <c r="A44" s="15" t="s">
        <v>19</v>
      </c>
      <c r="B44" s="21"/>
      <c r="C44" s="20" t="s">
        <v>40</v>
      </c>
      <c r="D44" s="20" t="s">
        <v>44</v>
      </c>
      <c r="E44" s="21"/>
      <c r="F44" s="21"/>
      <c r="G44" s="14">
        <f>SUM(G45)</f>
        <v>200</v>
      </c>
    </row>
    <row r="45" spans="1:7" ht="12.75" outlineLevel="1">
      <c r="A45" s="15" t="s">
        <v>71</v>
      </c>
      <c r="B45" s="21"/>
      <c r="C45" s="20" t="s">
        <v>40</v>
      </c>
      <c r="D45" s="20" t="s">
        <v>44</v>
      </c>
      <c r="E45" s="21" t="s">
        <v>123</v>
      </c>
      <c r="F45" s="21"/>
      <c r="G45" s="14">
        <f>SUM(G46)</f>
        <v>200</v>
      </c>
    </row>
    <row r="46" spans="1:7" ht="12.75" outlineLevel="1">
      <c r="A46" s="15" t="s">
        <v>104</v>
      </c>
      <c r="B46" s="21"/>
      <c r="C46" s="20" t="s">
        <v>40</v>
      </c>
      <c r="D46" s="20" t="s">
        <v>44</v>
      </c>
      <c r="E46" s="21" t="s">
        <v>124</v>
      </c>
      <c r="F46" s="21" t="s">
        <v>16</v>
      </c>
      <c r="G46" s="14">
        <f>SUM(G48)</f>
        <v>200</v>
      </c>
    </row>
    <row r="47" spans="1:7" ht="12.75" outlineLevel="1">
      <c r="A47" s="15" t="s">
        <v>249</v>
      </c>
      <c r="B47" s="21"/>
      <c r="C47" s="20" t="s">
        <v>40</v>
      </c>
      <c r="D47" s="20" t="s">
        <v>44</v>
      </c>
      <c r="E47" s="20" t="s">
        <v>125</v>
      </c>
      <c r="F47" s="20" t="s">
        <v>16</v>
      </c>
      <c r="G47" s="14">
        <f>G48</f>
        <v>200</v>
      </c>
    </row>
    <row r="48" spans="1:7" ht="12.75" outlineLevel="1">
      <c r="A48" s="25" t="s">
        <v>78</v>
      </c>
      <c r="B48" s="21"/>
      <c r="C48" s="20" t="s">
        <v>40</v>
      </c>
      <c r="D48" s="20" t="s">
        <v>44</v>
      </c>
      <c r="E48" s="20" t="s">
        <v>125</v>
      </c>
      <c r="F48" s="20" t="s">
        <v>79</v>
      </c>
      <c r="G48" s="14">
        <v>200</v>
      </c>
    </row>
    <row r="49" spans="1:8" ht="12.75">
      <c r="A49" s="13" t="s">
        <v>24</v>
      </c>
      <c r="B49" s="13"/>
      <c r="C49" s="11" t="s">
        <v>40</v>
      </c>
      <c r="D49" s="11" t="s">
        <v>45</v>
      </c>
      <c r="E49" s="11"/>
      <c r="F49" s="11"/>
      <c r="G49" s="14">
        <f>SUM(G50)</f>
        <v>2165.4509999999996</v>
      </c>
      <c r="H49" s="66"/>
    </row>
    <row r="50" spans="1:7" ht="12.75">
      <c r="A50" s="15" t="s">
        <v>71</v>
      </c>
      <c r="B50" s="21"/>
      <c r="C50" s="20" t="s">
        <v>40</v>
      </c>
      <c r="D50" s="20" t="s">
        <v>45</v>
      </c>
      <c r="E50" s="20" t="s">
        <v>123</v>
      </c>
      <c r="F50" s="11"/>
      <c r="G50" s="14">
        <f>G51</f>
        <v>2165.4509999999996</v>
      </c>
    </row>
    <row r="51" spans="1:7" ht="12.75">
      <c r="A51" s="15" t="s">
        <v>104</v>
      </c>
      <c r="B51" s="21"/>
      <c r="C51" s="20" t="s">
        <v>40</v>
      </c>
      <c r="D51" s="20" t="s">
        <v>45</v>
      </c>
      <c r="E51" s="20" t="s">
        <v>124</v>
      </c>
      <c r="F51" s="11"/>
      <c r="G51" s="14">
        <f>SUM(G52,G59,G61,G63,G65,G67,G69,G71,G73,G75,G89,G82,G56,G84,G86)</f>
        <v>2165.4509999999996</v>
      </c>
    </row>
    <row r="52" spans="1:7" ht="25.5">
      <c r="A52" s="15" t="s">
        <v>250</v>
      </c>
      <c r="B52" s="21"/>
      <c r="C52" s="22" t="s">
        <v>40</v>
      </c>
      <c r="D52" s="22" t="s">
        <v>45</v>
      </c>
      <c r="E52" s="22" t="s">
        <v>126</v>
      </c>
      <c r="F52" s="23"/>
      <c r="G52" s="14">
        <f>SUM(G53:G55)</f>
        <v>909.7149999999999</v>
      </c>
    </row>
    <row r="53" spans="1:7" ht="25.5">
      <c r="A53" s="17" t="s">
        <v>113</v>
      </c>
      <c r="B53" s="21"/>
      <c r="C53" s="22" t="s">
        <v>40</v>
      </c>
      <c r="D53" s="22" t="s">
        <v>45</v>
      </c>
      <c r="E53" s="22" t="s">
        <v>126</v>
      </c>
      <c r="F53" s="23">
        <v>120</v>
      </c>
      <c r="G53" s="14">
        <f>(376498+112494)/1000</f>
        <v>488.992</v>
      </c>
    </row>
    <row r="54" spans="1:7" ht="25.5">
      <c r="A54" s="13" t="s">
        <v>115</v>
      </c>
      <c r="B54" s="23"/>
      <c r="C54" s="22" t="s">
        <v>40</v>
      </c>
      <c r="D54" s="22" t="s">
        <v>45</v>
      </c>
      <c r="E54" s="22" t="s">
        <v>126</v>
      </c>
      <c r="F54" s="23">
        <v>240</v>
      </c>
      <c r="G54" s="14">
        <v>419</v>
      </c>
    </row>
    <row r="55" spans="1:7" ht="12.75">
      <c r="A55" s="24" t="s">
        <v>106</v>
      </c>
      <c r="B55" s="23"/>
      <c r="C55" s="22" t="s">
        <v>40</v>
      </c>
      <c r="D55" s="22" t="s">
        <v>45</v>
      </c>
      <c r="E55" s="22" t="s">
        <v>126</v>
      </c>
      <c r="F55" s="23">
        <v>850</v>
      </c>
      <c r="G55" s="14">
        <f>1723/1000</f>
        <v>1.723</v>
      </c>
    </row>
    <row r="56" spans="1:7" ht="25.5">
      <c r="A56" s="26" t="s">
        <v>74</v>
      </c>
      <c r="B56" s="21"/>
      <c r="C56" s="11" t="s">
        <v>40</v>
      </c>
      <c r="D56" s="11" t="s">
        <v>45</v>
      </c>
      <c r="E56" s="23" t="s">
        <v>127</v>
      </c>
      <c r="F56" s="21"/>
      <c r="G56" s="2">
        <f>SUM(G57:G58)</f>
        <v>468</v>
      </c>
    </row>
    <row r="57" spans="1:7" ht="25.5">
      <c r="A57" s="17" t="s">
        <v>113</v>
      </c>
      <c r="B57" s="21"/>
      <c r="C57" s="11" t="s">
        <v>40</v>
      </c>
      <c r="D57" s="11" t="s">
        <v>45</v>
      </c>
      <c r="E57" s="23" t="s">
        <v>127</v>
      </c>
      <c r="F57" s="23">
        <v>120</v>
      </c>
      <c r="G57" s="2">
        <f>(359000+108000)/1000</f>
        <v>467</v>
      </c>
    </row>
    <row r="58" spans="1:7" ht="25.5">
      <c r="A58" s="13" t="s">
        <v>115</v>
      </c>
      <c r="B58" s="21"/>
      <c r="C58" s="11" t="s">
        <v>40</v>
      </c>
      <c r="D58" s="11" t="s">
        <v>45</v>
      </c>
      <c r="E58" s="23" t="s">
        <v>127</v>
      </c>
      <c r="F58" s="23">
        <v>240</v>
      </c>
      <c r="G58" s="2">
        <v>1</v>
      </c>
    </row>
    <row r="59" spans="1:7" ht="12.75">
      <c r="A59" s="13" t="s">
        <v>55</v>
      </c>
      <c r="B59" s="13"/>
      <c r="C59" s="11" t="s">
        <v>40</v>
      </c>
      <c r="D59" s="11" t="s">
        <v>45</v>
      </c>
      <c r="E59" s="22" t="s">
        <v>128</v>
      </c>
      <c r="F59" s="23"/>
      <c r="G59" s="14">
        <f>G60</f>
        <v>150</v>
      </c>
    </row>
    <row r="60" spans="1:7" ht="25.5">
      <c r="A60" s="13" t="s">
        <v>115</v>
      </c>
      <c r="B60" s="13"/>
      <c r="C60" s="11" t="s">
        <v>40</v>
      </c>
      <c r="D60" s="11" t="s">
        <v>45</v>
      </c>
      <c r="E60" s="22" t="s">
        <v>128</v>
      </c>
      <c r="F60" s="23">
        <v>240</v>
      </c>
      <c r="G60" s="14">
        <v>150</v>
      </c>
    </row>
    <row r="61" spans="1:7" ht="12.75">
      <c r="A61" s="13" t="s">
        <v>251</v>
      </c>
      <c r="B61" s="27"/>
      <c r="C61" s="11" t="s">
        <v>40</v>
      </c>
      <c r="D61" s="11" t="s">
        <v>45</v>
      </c>
      <c r="E61" s="22" t="s">
        <v>129</v>
      </c>
      <c r="F61" s="23"/>
      <c r="G61" s="14">
        <f>G62</f>
        <v>37.926</v>
      </c>
    </row>
    <row r="62" spans="1:7" ht="25.5">
      <c r="A62" s="13" t="s">
        <v>115</v>
      </c>
      <c r="B62" s="27"/>
      <c r="C62" s="11" t="s">
        <v>40</v>
      </c>
      <c r="D62" s="11" t="s">
        <v>45</v>
      </c>
      <c r="E62" s="22" t="s">
        <v>129</v>
      </c>
      <c r="F62" s="23">
        <v>240</v>
      </c>
      <c r="G62" s="14">
        <f>37926/1000</f>
        <v>37.926</v>
      </c>
    </row>
    <row r="63" spans="1:7" ht="27" customHeight="1">
      <c r="A63" s="13" t="s">
        <v>54</v>
      </c>
      <c r="B63" s="13"/>
      <c r="C63" s="11" t="s">
        <v>40</v>
      </c>
      <c r="D63" s="11" t="s">
        <v>45</v>
      </c>
      <c r="E63" s="22" t="s">
        <v>130</v>
      </c>
      <c r="F63" s="23"/>
      <c r="G63" s="14">
        <f>G64</f>
        <v>50</v>
      </c>
    </row>
    <row r="64" spans="1:7" ht="25.5">
      <c r="A64" s="13" t="s">
        <v>115</v>
      </c>
      <c r="B64" s="13"/>
      <c r="C64" s="11" t="s">
        <v>40</v>
      </c>
      <c r="D64" s="11" t="s">
        <v>45</v>
      </c>
      <c r="E64" s="22" t="s">
        <v>130</v>
      </c>
      <c r="F64" s="23">
        <v>240</v>
      </c>
      <c r="G64" s="14">
        <v>50</v>
      </c>
    </row>
    <row r="65" spans="1:7" ht="12.75">
      <c r="A65" s="28" t="s">
        <v>80</v>
      </c>
      <c r="B65" s="13"/>
      <c r="C65" s="11" t="s">
        <v>40</v>
      </c>
      <c r="D65" s="11" t="s">
        <v>45</v>
      </c>
      <c r="E65" s="22" t="s">
        <v>131</v>
      </c>
      <c r="F65" s="23"/>
      <c r="G65" s="14">
        <f>G66</f>
        <v>168.499</v>
      </c>
    </row>
    <row r="66" spans="1:7" ht="25.5">
      <c r="A66" s="13" t="s">
        <v>115</v>
      </c>
      <c r="B66" s="13"/>
      <c r="C66" s="11" t="s">
        <v>40</v>
      </c>
      <c r="D66" s="11" t="s">
        <v>45</v>
      </c>
      <c r="E66" s="22" t="s">
        <v>131</v>
      </c>
      <c r="F66" s="23">
        <v>240</v>
      </c>
      <c r="G66" s="14">
        <f>168499/1000</f>
        <v>168.499</v>
      </c>
    </row>
    <row r="67" spans="1:7" ht="26.25" customHeight="1">
      <c r="A67" s="10" t="s">
        <v>81</v>
      </c>
      <c r="B67" s="13"/>
      <c r="C67" s="11" t="s">
        <v>40</v>
      </c>
      <c r="D67" s="11" t="s">
        <v>45</v>
      </c>
      <c r="E67" s="22" t="s">
        <v>132</v>
      </c>
      <c r="F67" s="23"/>
      <c r="G67" s="14">
        <f>G68</f>
        <v>4.82</v>
      </c>
    </row>
    <row r="68" spans="1:7" ht="12.75">
      <c r="A68" s="24" t="s">
        <v>106</v>
      </c>
      <c r="B68" s="13"/>
      <c r="C68" s="11" t="s">
        <v>40</v>
      </c>
      <c r="D68" s="11" t="s">
        <v>45</v>
      </c>
      <c r="E68" s="22" t="s">
        <v>132</v>
      </c>
      <c r="F68" s="23">
        <v>850</v>
      </c>
      <c r="G68" s="14">
        <f>4820/1000</f>
        <v>4.82</v>
      </c>
    </row>
    <row r="69" spans="1:7" ht="27" customHeight="1">
      <c r="A69" s="10" t="s">
        <v>82</v>
      </c>
      <c r="B69" s="13"/>
      <c r="C69" s="11" t="s">
        <v>40</v>
      </c>
      <c r="D69" s="11" t="s">
        <v>45</v>
      </c>
      <c r="E69" s="22" t="s">
        <v>133</v>
      </c>
      <c r="F69" s="23"/>
      <c r="G69" s="14">
        <f>G70</f>
        <v>133.291</v>
      </c>
    </row>
    <row r="70" spans="1:7" ht="25.5">
      <c r="A70" s="13" t="s">
        <v>115</v>
      </c>
      <c r="B70" s="13"/>
      <c r="C70" s="11" t="s">
        <v>40</v>
      </c>
      <c r="D70" s="11" t="s">
        <v>45</v>
      </c>
      <c r="E70" s="22" t="s">
        <v>133</v>
      </c>
      <c r="F70" s="23">
        <v>240</v>
      </c>
      <c r="G70" s="14">
        <v>133.291</v>
      </c>
    </row>
    <row r="71" spans="1:7" ht="12.75">
      <c r="A71" s="10" t="s">
        <v>83</v>
      </c>
      <c r="B71" s="13"/>
      <c r="C71" s="11" t="s">
        <v>40</v>
      </c>
      <c r="D71" s="11" t="s">
        <v>45</v>
      </c>
      <c r="E71" s="22" t="s">
        <v>134</v>
      </c>
      <c r="F71" s="23"/>
      <c r="G71" s="14">
        <f>G72</f>
        <v>11.8</v>
      </c>
    </row>
    <row r="72" spans="1:7" ht="25.5">
      <c r="A72" s="13" t="s">
        <v>115</v>
      </c>
      <c r="B72" s="13"/>
      <c r="C72" s="11" t="s">
        <v>40</v>
      </c>
      <c r="D72" s="11" t="s">
        <v>45</v>
      </c>
      <c r="E72" s="22" t="s">
        <v>134</v>
      </c>
      <c r="F72" s="23">
        <v>240</v>
      </c>
      <c r="G72" s="14">
        <v>11.8</v>
      </c>
    </row>
    <row r="73" spans="1:7" ht="38.25" hidden="1">
      <c r="A73" s="10" t="s">
        <v>84</v>
      </c>
      <c r="B73" s="13"/>
      <c r="C73" s="11" t="s">
        <v>40</v>
      </c>
      <c r="D73" s="11" t="s">
        <v>45</v>
      </c>
      <c r="E73" s="22" t="s">
        <v>135</v>
      </c>
      <c r="F73" s="23"/>
      <c r="G73" s="14"/>
    </row>
    <row r="74" spans="1:7" ht="25.5" hidden="1">
      <c r="A74" s="13" t="s">
        <v>115</v>
      </c>
      <c r="B74" s="13"/>
      <c r="C74" s="11" t="s">
        <v>40</v>
      </c>
      <c r="D74" s="11" t="s">
        <v>45</v>
      </c>
      <c r="E74" s="22" t="s">
        <v>135</v>
      </c>
      <c r="F74" s="23">
        <v>240</v>
      </c>
      <c r="G74" s="14"/>
    </row>
    <row r="75" spans="1:7" ht="40.5" customHeight="1" hidden="1">
      <c r="A75" s="10" t="s">
        <v>85</v>
      </c>
      <c r="B75" s="13"/>
      <c r="C75" s="11" t="s">
        <v>40</v>
      </c>
      <c r="D75" s="11" t="s">
        <v>45</v>
      </c>
      <c r="E75" s="22" t="s">
        <v>136</v>
      </c>
      <c r="F75" s="23"/>
      <c r="G75" s="14"/>
    </row>
    <row r="76" spans="1:7" ht="25.5" hidden="1">
      <c r="A76" s="17" t="s">
        <v>113</v>
      </c>
      <c r="B76" s="13"/>
      <c r="C76" s="11" t="s">
        <v>40</v>
      </c>
      <c r="D76" s="11" t="s">
        <v>45</v>
      </c>
      <c r="E76" s="22" t="s">
        <v>136</v>
      </c>
      <c r="F76" s="23">
        <v>120</v>
      </c>
      <c r="G76" s="14"/>
    </row>
    <row r="77" ht="12.75" hidden="1"/>
    <row r="78" ht="12.75" hidden="1"/>
    <row r="79" ht="12.75" hidden="1"/>
    <row r="80" ht="12.75" hidden="1"/>
    <row r="81" spans="1:7" ht="12.75" hidden="1">
      <c r="A81" s="17"/>
      <c r="B81" s="13"/>
      <c r="C81" s="11"/>
      <c r="D81" s="11"/>
      <c r="E81" s="22"/>
      <c r="F81" s="23"/>
      <c r="G81" s="14"/>
    </row>
    <row r="82" spans="1:7" ht="12.75">
      <c r="A82" s="10" t="s">
        <v>86</v>
      </c>
      <c r="B82" s="13"/>
      <c r="C82" s="11" t="s">
        <v>40</v>
      </c>
      <c r="D82" s="11" t="s">
        <v>45</v>
      </c>
      <c r="E82" s="22" t="s">
        <v>144</v>
      </c>
      <c r="F82" s="23"/>
      <c r="G82" s="14">
        <f>G83</f>
        <v>5</v>
      </c>
    </row>
    <row r="83" spans="1:7" ht="25.5">
      <c r="A83" s="13" t="s">
        <v>115</v>
      </c>
      <c r="B83" s="13"/>
      <c r="C83" s="11" t="s">
        <v>40</v>
      </c>
      <c r="D83" s="11" t="s">
        <v>45</v>
      </c>
      <c r="E83" s="22" t="s">
        <v>144</v>
      </c>
      <c r="F83" s="23">
        <v>240</v>
      </c>
      <c r="G83" s="14">
        <v>5</v>
      </c>
    </row>
    <row r="84" spans="1:7" ht="38.25">
      <c r="A84" s="24" t="s">
        <v>145</v>
      </c>
      <c r="B84" s="13"/>
      <c r="C84" s="11" t="s">
        <v>40</v>
      </c>
      <c r="D84" s="11" t="s">
        <v>45</v>
      </c>
      <c r="E84" s="22" t="s">
        <v>236</v>
      </c>
      <c r="F84" s="23"/>
      <c r="G84" s="14">
        <f>G85</f>
        <v>155</v>
      </c>
    </row>
    <row r="85" spans="1:7" ht="12.75">
      <c r="A85" s="24" t="s">
        <v>146</v>
      </c>
      <c r="B85" s="13"/>
      <c r="C85" s="11" t="s">
        <v>40</v>
      </c>
      <c r="D85" s="11" t="s">
        <v>45</v>
      </c>
      <c r="E85" s="22" t="s">
        <v>236</v>
      </c>
      <c r="F85" s="23">
        <v>540</v>
      </c>
      <c r="G85" s="14">
        <v>155</v>
      </c>
    </row>
    <row r="86" spans="1:7" ht="51">
      <c r="A86" s="24" t="s">
        <v>147</v>
      </c>
      <c r="B86" s="13"/>
      <c r="C86" s="11" t="s">
        <v>40</v>
      </c>
      <c r="D86" s="11" t="s">
        <v>45</v>
      </c>
      <c r="E86" s="22" t="s">
        <v>148</v>
      </c>
      <c r="F86" s="23"/>
      <c r="G86" s="14">
        <f>G87</f>
        <v>18.9</v>
      </c>
    </row>
    <row r="87" spans="1:7" ht="13.5" customHeight="1">
      <c r="A87" s="24" t="s">
        <v>146</v>
      </c>
      <c r="B87" s="13"/>
      <c r="C87" s="11" t="s">
        <v>40</v>
      </c>
      <c r="D87" s="11" t="s">
        <v>45</v>
      </c>
      <c r="E87" s="22" t="s">
        <v>148</v>
      </c>
      <c r="F87" s="23">
        <v>540</v>
      </c>
      <c r="G87" s="14">
        <v>18.9</v>
      </c>
    </row>
    <row r="88" spans="1:7" ht="25.5">
      <c r="A88" s="15" t="s">
        <v>181</v>
      </c>
      <c r="B88" s="13"/>
      <c r="C88" s="11" t="s">
        <v>40</v>
      </c>
      <c r="D88" s="11" t="s">
        <v>45</v>
      </c>
      <c r="E88" s="23" t="s">
        <v>182</v>
      </c>
      <c r="F88" s="23"/>
      <c r="G88" s="14">
        <v>52.5</v>
      </c>
    </row>
    <row r="89" spans="1:7" ht="38.25">
      <c r="A89" s="24" t="s">
        <v>137</v>
      </c>
      <c r="B89" s="42"/>
      <c r="C89" s="11" t="s">
        <v>40</v>
      </c>
      <c r="D89" s="11" t="s">
        <v>45</v>
      </c>
      <c r="E89" s="23" t="s">
        <v>138</v>
      </c>
      <c r="F89" s="18" t="s">
        <v>16</v>
      </c>
      <c r="G89" s="14">
        <f>SUM(G90)</f>
        <v>52.5</v>
      </c>
    </row>
    <row r="90" spans="1:7" ht="25.5">
      <c r="A90" s="15" t="s">
        <v>139</v>
      </c>
      <c r="B90" s="13"/>
      <c r="C90" s="11" t="s">
        <v>40</v>
      </c>
      <c r="D90" s="11" t="s">
        <v>45</v>
      </c>
      <c r="E90" s="23" t="s">
        <v>140</v>
      </c>
      <c r="F90" s="18" t="s">
        <v>16</v>
      </c>
      <c r="G90" s="14">
        <f>SUM(G92)</f>
        <v>52.5</v>
      </c>
    </row>
    <row r="91" spans="1:7" ht="25.5">
      <c r="A91" s="10" t="s">
        <v>141</v>
      </c>
      <c r="B91" s="13"/>
      <c r="C91" s="11" t="s">
        <v>40</v>
      </c>
      <c r="D91" s="11" t="s">
        <v>45</v>
      </c>
      <c r="E91" s="23" t="s">
        <v>142</v>
      </c>
      <c r="F91" s="18"/>
      <c r="G91" s="14">
        <f>G92</f>
        <v>52.5</v>
      </c>
    </row>
    <row r="92" spans="1:7" ht="12.75">
      <c r="A92" s="17" t="s">
        <v>220</v>
      </c>
      <c r="B92" s="13"/>
      <c r="C92" s="11" t="s">
        <v>40</v>
      </c>
      <c r="D92" s="11" t="s">
        <v>45</v>
      </c>
      <c r="E92" s="22" t="s">
        <v>143</v>
      </c>
      <c r="F92" s="23">
        <v>110</v>
      </c>
      <c r="G92" s="14">
        <v>52.5</v>
      </c>
    </row>
    <row r="93" spans="1:7" ht="12.75">
      <c r="A93" s="29" t="s">
        <v>14</v>
      </c>
      <c r="B93" s="7">
        <v>911</v>
      </c>
      <c r="C93" s="8" t="s">
        <v>46</v>
      </c>
      <c r="D93" s="8" t="s">
        <v>41</v>
      </c>
      <c r="E93" s="8"/>
      <c r="F93" s="8"/>
      <c r="G93" s="9">
        <f>SUM(G94)</f>
        <v>222.99699999999999</v>
      </c>
    </row>
    <row r="94" spans="1:7" ht="18.75" customHeight="1">
      <c r="A94" s="30" t="s">
        <v>20</v>
      </c>
      <c r="B94" s="30"/>
      <c r="C94" s="11" t="s">
        <v>46</v>
      </c>
      <c r="D94" s="11" t="s">
        <v>42</v>
      </c>
      <c r="E94" s="11"/>
      <c r="F94" s="11"/>
      <c r="G94" s="14">
        <f>SUM(G95)</f>
        <v>222.99699999999999</v>
      </c>
    </row>
    <row r="95" spans="1:7" ht="15" customHeight="1">
      <c r="A95" s="15" t="s">
        <v>71</v>
      </c>
      <c r="B95" s="21"/>
      <c r="C95" s="11" t="s">
        <v>46</v>
      </c>
      <c r="D95" s="11" t="s">
        <v>42</v>
      </c>
      <c r="E95" s="21" t="s">
        <v>123</v>
      </c>
      <c r="F95" s="11"/>
      <c r="G95" s="14">
        <f>SUM(G96)</f>
        <v>222.99699999999999</v>
      </c>
    </row>
    <row r="96" spans="1:7" ht="12.75">
      <c r="A96" s="15" t="s">
        <v>104</v>
      </c>
      <c r="B96" s="10"/>
      <c r="C96" s="11" t="s">
        <v>46</v>
      </c>
      <c r="D96" s="11" t="s">
        <v>42</v>
      </c>
      <c r="E96" s="21" t="s">
        <v>124</v>
      </c>
      <c r="F96" s="11"/>
      <c r="G96" s="14">
        <f>SUM(G98)</f>
        <v>222.99699999999999</v>
      </c>
    </row>
    <row r="97" spans="1:7" ht="12.75">
      <c r="A97" s="15" t="s">
        <v>104</v>
      </c>
      <c r="B97" s="10"/>
      <c r="C97" s="11" t="s">
        <v>46</v>
      </c>
      <c r="D97" s="11" t="s">
        <v>42</v>
      </c>
      <c r="E97" s="21" t="s">
        <v>163</v>
      </c>
      <c r="F97" s="11"/>
      <c r="G97" s="14">
        <v>223</v>
      </c>
    </row>
    <row r="98" spans="1:7" ht="25.5">
      <c r="A98" s="10" t="s">
        <v>34</v>
      </c>
      <c r="B98" s="31"/>
      <c r="C98" s="11" t="s">
        <v>46</v>
      </c>
      <c r="D98" s="11" t="s">
        <v>42</v>
      </c>
      <c r="E98" s="23" t="s">
        <v>149</v>
      </c>
      <c r="F98" s="32"/>
      <c r="G98" s="14">
        <f>SUM(G99:G100)</f>
        <v>222.99699999999999</v>
      </c>
    </row>
    <row r="99" spans="1:7" ht="25.5">
      <c r="A99" s="17" t="s">
        <v>113</v>
      </c>
      <c r="B99" s="31"/>
      <c r="C99" s="11" t="s">
        <v>46</v>
      </c>
      <c r="D99" s="11" t="s">
        <v>42</v>
      </c>
      <c r="E99" s="21" t="s">
        <v>149</v>
      </c>
      <c r="F99" s="23">
        <v>120</v>
      </c>
      <c r="G99" s="14">
        <f>158.7+47.9</f>
        <v>206.6</v>
      </c>
    </row>
    <row r="100" spans="1:7" ht="25.5">
      <c r="A100" s="13" t="s">
        <v>115</v>
      </c>
      <c r="B100" s="31"/>
      <c r="C100" s="11" t="s">
        <v>46</v>
      </c>
      <c r="D100" s="11" t="s">
        <v>42</v>
      </c>
      <c r="E100" s="21" t="s">
        <v>149</v>
      </c>
      <c r="F100" s="23">
        <v>240</v>
      </c>
      <c r="G100" s="14">
        <f>1.558+1.605+6.899+0.73+3.103+2.502</f>
        <v>16.397000000000002</v>
      </c>
    </row>
    <row r="101" spans="1:7" ht="12.75">
      <c r="A101" s="6" t="s">
        <v>33</v>
      </c>
      <c r="B101" s="7">
        <v>911</v>
      </c>
      <c r="C101" s="8" t="s">
        <v>42</v>
      </c>
      <c r="D101" s="8" t="s">
        <v>41</v>
      </c>
      <c r="E101" s="8"/>
      <c r="F101" s="8"/>
      <c r="G101" s="9">
        <f>SUM(G102)</f>
        <v>196.2</v>
      </c>
    </row>
    <row r="102" spans="1:7" ht="25.5">
      <c r="A102" s="10" t="s">
        <v>32</v>
      </c>
      <c r="B102" s="10"/>
      <c r="C102" s="11" t="s">
        <v>42</v>
      </c>
      <c r="D102" s="11" t="s">
        <v>47</v>
      </c>
      <c r="E102" s="11"/>
      <c r="F102" s="11"/>
      <c r="G102" s="14">
        <f>G103</f>
        <v>196.2</v>
      </c>
    </row>
    <row r="103" spans="1:7" ht="38.25">
      <c r="A103" s="15" t="s">
        <v>252</v>
      </c>
      <c r="B103" s="21"/>
      <c r="C103" s="11" t="s">
        <v>42</v>
      </c>
      <c r="D103" s="11" t="s">
        <v>47</v>
      </c>
      <c r="E103" s="23" t="s">
        <v>150</v>
      </c>
      <c r="F103" s="11"/>
      <c r="G103" s="14">
        <f>SUM(G105)</f>
        <v>196.2</v>
      </c>
    </row>
    <row r="104" spans="1:7" ht="38.25">
      <c r="A104" s="15" t="s">
        <v>252</v>
      </c>
      <c r="B104" s="21"/>
      <c r="C104" s="11" t="s">
        <v>42</v>
      </c>
      <c r="D104" s="11" t="s">
        <v>47</v>
      </c>
      <c r="E104" s="23" t="s">
        <v>151</v>
      </c>
      <c r="F104" s="11"/>
      <c r="G104" s="14">
        <f>G105</f>
        <v>196.2</v>
      </c>
    </row>
    <row r="105" spans="1:7" ht="38.25">
      <c r="A105" s="15" t="s">
        <v>152</v>
      </c>
      <c r="B105" s="10"/>
      <c r="C105" s="11" t="s">
        <v>42</v>
      </c>
      <c r="D105" s="11" t="s">
        <v>47</v>
      </c>
      <c r="E105" s="23" t="s">
        <v>153</v>
      </c>
      <c r="F105" s="11"/>
      <c r="G105" s="14">
        <f>SUM(G107)</f>
        <v>196.2</v>
      </c>
    </row>
    <row r="106" spans="1:7" ht="21" customHeight="1">
      <c r="A106" s="17" t="s">
        <v>253</v>
      </c>
      <c r="B106" s="10"/>
      <c r="C106" s="11" t="s">
        <v>42</v>
      </c>
      <c r="D106" s="11" t="s">
        <v>47</v>
      </c>
      <c r="E106" s="23" t="s">
        <v>154</v>
      </c>
      <c r="F106" s="11"/>
      <c r="G106" s="14">
        <f>118.4+77.8</f>
        <v>196.2</v>
      </c>
    </row>
    <row r="107" spans="1:7" ht="33.75" customHeight="1">
      <c r="A107" s="13" t="s">
        <v>115</v>
      </c>
      <c r="B107" s="10"/>
      <c r="C107" s="11" t="s">
        <v>42</v>
      </c>
      <c r="D107" s="11" t="s">
        <v>47</v>
      </c>
      <c r="E107" s="23" t="s">
        <v>154</v>
      </c>
      <c r="F107" s="16" t="s">
        <v>116</v>
      </c>
      <c r="G107" s="14">
        <f>118.4+77.8</f>
        <v>196.2</v>
      </c>
    </row>
    <row r="108" spans="1:7" ht="15.75" customHeight="1">
      <c r="A108" s="29" t="s">
        <v>21</v>
      </c>
      <c r="B108" s="7">
        <v>911</v>
      </c>
      <c r="C108" s="8" t="s">
        <v>43</v>
      </c>
      <c r="D108" s="8" t="s">
        <v>41</v>
      </c>
      <c r="E108" s="8"/>
      <c r="F108" s="8"/>
      <c r="G108" s="9">
        <f>SUM(G109,G129)</f>
        <v>5221.204</v>
      </c>
    </row>
    <row r="109" spans="1:7" ht="28.5" customHeight="1">
      <c r="A109" s="33" t="s">
        <v>87</v>
      </c>
      <c r="B109" s="34"/>
      <c r="C109" s="34" t="s">
        <v>43</v>
      </c>
      <c r="D109" s="34" t="s">
        <v>47</v>
      </c>
      <c r="E109" s="16"/>
      <c r="F109" s="16"/>
      <c r="G109" s="35">
        <f>SUM(G110)</f>
        <v>5221.204</v>
      </c>
    </row>
    <row r="110" spans="1:7" ht="37.5" customHeight="1">
      <c r="A110" s="15" t="s">
        <v>155</v>
      </c>
      <c r="B110" s="21"/>
      <c r="C110" s="22" t="s">
        <v>43</v>
      </c>
      <c r="D110" s="22" t="s">
        <v>47</v>
      </c>
      <c r="E110" s="22" t="s">
        <v>227</v>
      </c>
      <c r="F110" s="22"/>
      <c r="G110" s="2">
        <f>G111+G115+G122+G125</f>
        <v>5221.204</v>
      </c>
    </row>
    <row r="111" spans="1:7" ht="25.5" customHeight="1">
      <c r="A111" s="15" t="s">
        <v>217</v>
      </c>
      <c r="B111" s="21"/>
      <c r="C111" s="22" t="s">
        <v>43</v>
      </c>
      <c r="D111" s="22" t="s">
        <v>47</v>
      </c>
      <c r="E111" s="22" t="s">
        <v>228</v>
      </c>
      <c r="F111" s="22"/>
      <c r="G111" s="2">
        <f>G112</f>
        <v>520</v>
      </c>
    </row>
    <row r="112" spans="1:7" ht="22.5" customHeight="1">
      <c r="A112" s="24" t="s">
        <v>254</v>
      </c>
      <c r="B112" s="21"/>
      <c r="C112" s="22" t="s">
        <v>43</v>
      </c>
      <c r="D112" s="22" t="s">
        <v>47</v>
      </c>
      <c r="E112" s="22" t="s">
        <v>229</v>
      </c>
      <c r="F112" s="22"/>
      <c r="G112" s="2">
        <f>G114</f>
        <v>520</v>
      </c>
    </row>
    <row r="113" spans="1:7" ht="12.75">
      <c r="A113" s="24" t="s">
        <v>156</v>
      </c>
      <c r="B113" s="21"/>
      <c r="C113" s="22" t="s">
        <v>43</v>
      </c>
      <c r="D113" s="22" t="s">
        <v>47</v>
      </c>
      <c r="E113" s="22" t="s">
        <v>230</v>
      </c>
      <c r="F113" s="22"/>
      <c r="G113" s="2">
        <f>G114</f>
        <v>520</v>
      </c>
    </row>
    <row r="114" spans="1:7" ht="31.5" customHeight="1">
      <c r="A114" s="13" t="s">
        <v>115</v>
      </c>
      <c r="B114" s="23"/>
      <c r="C114" s="22" t="s">
        <v>43</v>
      </c>
      <c r="D114" s="22" t="s">
        <v>47</v>
      </c>
      <c r="E114" s="22" t="s">
        <v>230</v>
      </c>
      <c r="F114" s="16" t="s">
        <v>116</v>
      </c>
      <c r="G114" s="2">
        <f>520</f>
        <v>520</v>
      </c>
    </row>
    <row r="115" spans="1:7" ht="25.5">
      <c r="A115" s="15" t="s">
        <v>218</v>
      </c>
      <c r="B115" s="23"/>
      <c r="C115" s="22" t="s">
        <v>43</v>
      </c>
      <c r="D115" s="22" t="s">
        <v>47</v>
      </c>
      <c r="E115" s="22" t="s">
        <v>231</v>
      </c>
      <c r="F115" s="16"/>
      <c r="G115" s="2">
        <f>G116</f>
        <v>3301.804</v>
      </c>
    </row>
    <row r="116" spans="1:7" ht="51">
      <c r="A116" s="24" t="s">
        <v>157</v>
      </c>
      <c r="B116" s="23"/>
      <c r="C116" s="22" t="s">
        <v>43</v>
      </c>
      <c r="D116" s="22" t="s">
        <v>47</v>
      </c>
      <c r="E116" s="22" t="s">
        <v>232</v>
      </c>
      <c r="F116" s="16"/>
      <c r="G116" s="2">
        <f>G117</f>
        <v>3301.804</v>
      </c>
    </row>
    <row r="117" spans="1:7" ht="51">
      <c r="A117" s="24" t="s">
        <v>255</v>
      </c>
      <c r="B117" s="21"/>
      <c r="C117" s="22" t="s">
        <v>43</v>
      </c>
      <c r="D117" s="22" t="s">
        <v>47</v>
      </c>
      <c r="E117" s="22" t="s">
        <v>233</v>
      </c>
      <c r="F117" s="22"/>
      <c r="G117" s="2">
        <f>G118</f>
        <v>3301.804</v>
      </c>
    </row>
    <row r="118" spans="1:7" ht="25.5">
      <c r="A118" s="13" t="s">
        <v>115</v>
      </c>
      <c r="B118" s="23"/>
      <c r="C118" s="22" t="s">
        <v>43</v>
      </c>
      <c r="D118" s="22" t="s">
        <v>47</v>
      </c>
      <c r="E118" s="22" t="s">
        <v>233</v>
      </c>
      <c r="F118" s="16" t="s">
        <v>116</v>
      </c>
      <c r="G118" s="2">
        <f>2950.304-150+501.5</f>
        <v>3301.804</v>
      </c>
    </row>
    <row r="119" spans="1:7" ht="12.75">
      <c r="A119" s="15" t="s">
        <v>256</v>
      </c>
      <c r="B119" s="23"/>
      <c r="C119" s="22" t="s">
        <v>43</v>
      </c>
      <c r="D119" s="22" t="s">
        <v>47</v>
      </c>
      <c r="E119" s="22" t="s">
        <v>234</v>
      </c>
      <c r="F119" s="16"/>
      <c r="G119" s="2">
        <f>G122</f>
        <v>150</v>
      </c>
    </row>
    <row r="120" spans="1:7" ht="25.5">
      <c r="A120" s="24" t="s">
        <v>158</v>
      </c>
      <c r="B120" s="23"/>
      <c r="C120" s="22" t="s">
        <v>43</v>
      </c>
      <c r="D120" s="22" t="s">
        <v>47</v>
      </c>
      <c r="E120" s="22" t="s">
        <v>235</v>
      </c>
      <c r="F120" s="16"/>
      <c r="G120" s="2">
        <f>G122</f>
        <v>150</v>
      </c>
    </row>
    <row r="121" spans="1:7" ht="12.75">
      <c r="A121" s="13" t="s">
        <v>159</v>
      </c>
      <c r="B121" s="23"/>
      <c r="C121" s="22" t="s">
        <v>43</v>
      </c>
      <c r="D121" s="22" t="s">
        <v>47</v>
      </c>
      <c r="E121" s="22" t="s">
        <v>237</v>
      </c>
      <c r="F121" s="16"/>
      <c r="G121" s="2">
        <f>G122</f>
        <v>150</v>
      </c>
    </row>
    <row r="122" spans="1:7" ht="25.5" hidden="1" outlineLevel="1">
      <c r="A122" s="13" t="s">
        <v>115</v>
      </c>
      <c r="B122" s="23"/>
      <c r="C122" s="22" t="s">
        <v>43</v>
      </c>
      <c r="D122" s="22" t="s">
        <v>47</v>
      </c>
      <c r="E122" s="22" t="s">
        <v>160</v>
      </c>
      <c r="F122" s="16" t="s">
        <v>116</v>
      </c>
      <c r="G122" s="2">
        <v>150</v>
      </c>
    </row>
    <row r="123" spans="1:7" ht="12.75" hidden="1" outlineLevel="1">
      <c r="A123" s="13"/>
      <c r="B123" s="23"/>
      <c r="C123" s="22"/>
      <c r="D123" s="22"/>
      <c r="E123" s="22"/>
      <c r="F123" s="16"/>
      <c r="G123" s="2"/>
    </row>
    <row r="124" spans="1:7" ht="25.5" outlineLevel="1">
      <c r="A124" s="13" t="s">
        <v>115</v>
      </c>
      <c r="B124" s="23"/>
      <c r="C124" s="22" t="s">
        <v>43</v>
      </c>
      <c r="D124" s="22" t="s">
        <v>47</v>
      </c>
      <c r="E124" s="22" t="s">
        <v>237</v>
      </c>
      <c r="F124" s="16" t="s">
        <v>116</v>
      </c>
      <c r="G124" s="2">
        <v>150</v>
      </c>
    </row>
    <row r="125" spans="1:7" ht="25.5" outlineLevel="1">
      <c r="A125" s="15" t="s">
        <v>241</v>
      </c>
      <c r="B125" s="23"/>
      <c r="C125" s="22" t="s">
        <v>43</v>
      </c>
      <c r="D125" s="22" t="s">
        <v>47</v>
      </c>
      <c r="E125" s="22" t="s">
        <v>240</v>
      </c>
      <c r="F125" s="16"/>
      <c r="G125" s="2">
        <v>1249.4</v>
      </c>
    </row>
    <row r="126" spans="1:7" ht="25.5" outlineLevel="1">
      <c r="A126" s="24" t="s">
        <v>242</v>
      </c>
      <c r="B126" s="23"/>
      <c r="C126" s="22" t="s">
        <v>43</v>
      </c>
      <c r="D126" s="22" t="s">
        <v>47</v>
      </c>
      <c r="E126" s="22" t="s">
        <v>243</v>
      </c>
      <c r="F126" s="16"/>
      <c r="G126" s="2">
        <v>1249.4</v>
      </c>
    </row>
    <row r="127" spans="1:7" ht="51" outlineLevel="1">
      <c r="A127" s="24" t="s">
        <v>255</v>
      </c>
      <c r="B127" s="23"/>
      <c r="C127" s="22" t="s">
        <v>43</v>
      </c>
      <c r="D127" s="22" t="s">
        <v>47</v>
      </c>
      <c r="E127" s="22" t="s">
        <v>244</v>
      </c>
      <c r="F127" s="16"/>
      <c r="G127" s="2">
        <v>1249.4</v>
      </c>
    </row>
    <row r="128" spans="1:7" ht="25.5" outlineLevel="1">
      <c r="A128" s="13" t="s">
        <v>115</v>
      </c>
      <c r="B128" s="23"/>
      <c r="C128" s="22" t="s">
        <v>43</v>
      </c>
      <c r="D128" s="22" t="s">
        <v>47</v>
      </c>
      <c r="E128" s="22" t="s">
        <v>244</v>
      </c>
      <c r="F128" s="16" t="s">
        <v>116</v>
      </c>
      <c r="G128" s="2">
        <v>1249.4</v>
      </c>
    </row>
    <row r="129" spans="1:7" ht="12.75" hidden="1">
      <c r="A129" s="10" t="s">
        <v>37</v>
      </c>
      <c r="B129" s="10"/>
      <c r="C129" s="11" t="s">
        <v>43</v>
      </c>
      <c r="D129" s="11" t="s">
        <v>48</v>
      </c>
      <c r="E129" s="11"/>
      <c r="F129" s="11"/>
      <c r="G129" s="14">
        <f>G130</f>
        <v>0</v>
      </c>
    </row>
    <row r="130" spans="1:7" ht="12.75" hidden="1">
      <c r="A130" s="15" t="s">
        <v>71</v>
      </c>
      <c r="B130" s="10"/>
      <c r="C130" s="11" t="s">
        <v>43</v>
      </c>
      <c r="D130" s="11" t="s">
        <v>48</v>
      </c>
      <c r="E130" s="36" t="s">
        <v>161</v>
      </c>
      <c r="F130" s="11"/>
      <c r="G130" s="14">
        <f>G131</f>
        <v>0</v>
      </c>
    </row>
    <row r="131" spans="1:7" ht="18" customHeight="1" hidden="1">
      <c r="A131" s="15" t="s">
        <v>104</v>
      </c>
      <c r="B131" s="10"/>
      <c r="C131" s="11" t="s">
        <v>43</v>
      </c>
      <c r="D131" s="11" t="s">
        <v>48</v>
      </c>
      <c r="E131" s="23" t="s">
        <v>124</v>
      </c>
      <c r="F131" s="11"/>
      <c r="G131" s="14">
        <f>SUM(G133,G135)</f>
        <v>0</v>
      </c>
    </row>
    <row r="132" spans="1:7" ht="18" customHeight="1" hidden="1">
      <c r="A132" s="15" t="s">
        <v>104</v>
      </c>
      <c r="B132" s="10"/>
      <c r="C132" s="11" t="s">
        <v>43</v>
      </c>
      <c r="D132" s="11" t="s">
        <v>48</v>
      </c>
      <c r="E132" s="23" t="s">
        <v>163</v>
      </c>
      <c r="F132" s="11"/>
      <c r="G132" s="14">
        <v>0</v>
      </c>
    </row>
    <row r="133" spans="1:7" ht="12.75" hidden="1">
      <c r="A133" s="27" t="s">
        <v>26</v>
      </c>
      <c r="B133" s="10"/>
      <c r="C133" s="11" t="s">
        <v>43</v>
      </c>
      <c r="D133" s="11" t="s">
        <v>48</v>
      </c>
      <c r="E133" s="23" t="s">
        <v>162</v>
      </c>
      <c r="F133" s="16"/>
      <c r="G133" s="14">
        <f>SUM(G134)</f>
        <v>0</v>
      </c>
    </row>
    <row r="134" spans="1:8" ht="25.5" hidden="1">
      <c r="A134" s="13" t="s">
        <v>115</v>
      </c>
      <c r="B134" s="27"/>
      <c r="C134" s="11" t="s">
        <v>43</v>
      </c>
      <c r="D134" s="11" t="s">
        <v>48</v>
      </c>
      <c r="E134" s="23" t="s">
        <v>162</v>
      </c>
      <c r="F134" s="16" t="s">
        <v>116</v>
      </c>
      <c r="G134" s="14"/>
      <c r="H134" s="14"/>
    </row>
    <row r="135" spans="1:7" ht="12.75" hidden="1">
      <c r="A135" s="27" t="s">
        <v>88</v>
      </c>
      <c r="B135" s="27"/>
      <c r="C135" s="11" t="s">
        <v>43</v>
      </c>
      <c r="D135" s="11" t="s">
        <v>48</v>
      </c>
      <c r="E135" s="21" t="s">
        <v>89</v>
      </c>
      <c r="F135" s="16"/>
      <c r="G135" s="14"/>
    </row>
    <row r="136" spans="1:7" ht="25.5" hidden="1">
      <c r="A136" s="13" t="s">
        <v>115</v>
      </c>
      <c r="B136" s="27"/>
      <c r="C136" s="11" t="s">
        <v>43</v>
      </c>
      <c r="D136" s="11" t="s">
        <v>48</v>
      </c>
      <c r="E136" s="23" t="s">
        <v>89</v>
      </c>
      <c r="F136" s="16" t="s">
        <v>116</v>
      </c>
      <c r="G136" s="14"/>
    </row>
    <row r="137" spans="1:7" ht="12.75">
      <c r="A137" s="29" t="s">
        <v>8</v>
      </c>
      <c r="B137" s="7">
        <v>911</v>
      </c>
      <c r="C137" s="8" t="s">
        <v>49</v>
      </c>
      <c r="D137" s="8" t="s">
        <v>41</v>
      </c>
      <c r="E137" s="8"/>
      <c r="F137" s="8"/>
      <c r="G137" s="9">
        <f>SUM(G138,G146,G159)</f>
        <v>4204.3150000000005</v>
      </c>
    </row>
    <row r="138" spans="1:7" ht="12.75">
      <c r="A138" s="30" t="s">
        <v>22</v>
      </c>
      <c r="B138" s="30"/>
      <c r="C138" s="11" t="s">
        <v>49</v>
      </c>
      <c r="D138" s="11" t="s">
        <v>40</v>
      </c>
      <c r="E138" s="11"/>
      <c r="F138" s="11"/>
      <c r="G138" s="14">
        <f>G139</f>
        <v>433.04499999999996</v>
      </c>
    </row>
    <row r="139" spans="1:7" ht="26.25" customHeight="1">
      <c r="A139" s="15" t="s">
        <v>71</v>
      </c>
      <c r="B139" s="30"/>
      <c r="C139" s="11" t="s">
        <v>49</v>
      </c>
      <c r="D139" s="11" t="s">
        <v>40</v>
      </c>
      <c r="E139" s="21" t="s">
        <v>123</v>
      </c>
      <c r="F139" s="11"/>
      <c r="G139" s="14">
        <f>SUM(G140)</f>
        <v>433.04499999999996</v>
      </c>
    </row>
    <row r="140" spans="1:7" ht="12.75">
      <c r="A140" s="15" t="s">
        <v>226</v>
      </c>
      <c r="B140" s="30"/>
      <c r="C140" s="11" t="s">
        <v>49</v>
      </c>
      <c r="D140" s="11" t="s">
        <v>40</v>
      </c>
      <c r="E140" s="37" t="s">
        <v>124</v>
      </c>
      <c r="F140" s="11"/>
      <c r="G140" s="14">
        <f>G141</f>
        <v>433.04499999999996</v>
      </c>
    </row>
    <row r="141" spans="1:7" ht="29.25" customHeight="1">
      <c r="A141" s="15" t="s">
        <v>226</v>
      </c>
      <c r="B141" s="30"/>
      <c r="C141" s="11" t="s">
        <v>49</v>
      </c>
      <c r="D141" s="11" t="s">
        <v>40</v>
      </c>
      <c r="E141" s="36" t="s">
        <v>163</v>
      </c>
      <c r="F141" s="11"/>
      <c r="G141" s="14">
        <f>G145+G143</f>
        <v>433.04499999999996</v>
      </c>
    </row>
    <row r="142" spans="1:7" ht="12.75">
      <c r="A142" s="15" t="s">
        <v>164</v>
      </c>
      <c r="B142" s="30"/>
      <c r="C142" s="11" t="s">
        <v>49</v>
      </c>
      <c r="D142" s="11" t="s">
        <v>40</v>
      </c>
      <c r="E142" s="21" t="s">
        <v>165</v>
      </c>
      <c r="F142" s="16"/>
      <c r="G142" s="14">
        <f>G143</f>
        <v>187.024</v>
      </c>
    </row>
    <row r="143" spans="1:7" ht="25.5">
      <c r="A143" s="13" t="s">
        <v>115</v>
      </c>
      <c r="B143" s="13"/>
      <c r="C143" s="11" t="s">
        <v>49</v>
      </c>
      <c r="D143" s="11" t="s">
        <v>40</v>
      </c>
      <c r="E143" s="21" t="s">
        <v>165</v>
      </c>
      <c r="F143" s="16" t="s">
        <v>116</v>
      </c>
      <c r="G143" s="14">
        <v>187.024</v>
      </c>
    </row>
    <row r="144" spans="1:7" ht="27.75" customHeight="1">
      <c r="A144" s="13" t="s">
        <v>166</v>
      </c>
      <c r="B144" s="13"/>
      <c r="C144" s="11" t="s">
        <v>49</v>
      </c>
      <c r="D144" s="11" t="s">
        <v>40</v>
      </c>
      <c r="E144" s="21" t="s">
        <v>167</v>
      </c>
      <c r="F144" s="16"/>
      <c r="G144" s="14">
        <f>G145</f>
        <v>246.021</v>
      </c>
    </row>
    <row r="145" spans="1:7" ht="25.5">
      <c r="A145" s="13" t="s">
        <v>115</v>
      </c>
      <c r="B145" s="13"/>
      <c r="C145" s="11" t="s">
        <v>49</v>
      </c>
      <c r="D145" s="11" t="s">
        <v>40</v>
      </c>
      <c r="E145" s="21" t="s">
        <v>167</v>
      </c>
      <c r="F145" s="16" t="s">
        <v>116</v>
      </c>
      <c r="G145" s="14">
        <v>246.021</v>
      </c>
    </row>
    <row r="146" spans="1:7" ht="12.75">
      <c r="A146" s="30" t="s">
        <v>9</v>
      </c>
      <c r="B146" s="30"/>
      <c r="C146" s="11" t="s">
        <v>49</v>
      </c>
      <c r="D146" s="11" t="s">
        <v>46</v>
      </c>
      <c r="E146" s="11"/>
      <c r="F146" s="11"/>
      <c r="G146" s="14">
        <f>SUM(G148)+G154</f>
        <v>862.772</v>
      </c>
    </row>
    <row r="147" spans="1:7" ht="51">
      <c r="A147" s="15" t="s">
        <v>219</v>
      </c>
      <c r="B147" s="30"/>
      <c r="C147" s="11" t="s">
        <v>49</v>
      </c>
      <c r="D147" s="11" t="s">
        <v>46</v>
      </c>
      <c r="E147" s="23" t="s">
        <v>168</v>
      </c>
      <c r="F147" s="11"/>
      <c r="G147" s="14">
        <f>G148</f>
        <v>748.572</v>
      </c>
    </row>
    <row r="148" spans="1:7" ht="35.25" customHeight="1">
      <c r="A148" s="10" t="s">
        <v>110</v>
      </c>
      <c r="B148" s="30"/>
      <c r="C148" s="11" t="s">
        <v>49</v>
      </c>
      <c r="D148" s="11" t="s">
        <v>46</v>
      </c>
      <c r="E148" s="23" t="s">
        <v>169</v>
      </c>
      <c r="F148" s="11"/>
      <c r="G148" s="14">
        <f>SUM(G149)</f>
        <v>748.572</v>
      </c>
    </row>
    <row r="149" spans="1:7" ht="12.75">
      <c r="A149" s="10" t="s">
        <v>90</v>
      </c>
      <c r="B149" s="10"/>
      <c r="C149" s="11" t="s">
        <v>49</v>
      </c>
      <c r="D149" s="11" t="s">
        <v>46</v>
      </c>
      <c r="E149" s="23" t="s">
        <v>170</v>
      </c>
      <c r="F149" s="11"/>
      <c r="G149" s="14">
        <f>G151+G153</f>
        <v>748.572</v>
      </c>
    </row>
    <row r="150" spans="1:7" ht="25.5">
      <c r="A150" s="10" t="s">
        <v>91</v>
      </c>
      <c r="B150" s="10"/>
      <c r="C150" s="11" t="s">
        <v>49</v>
      </c>
      <c r="D150" s="11" t="s">
        <v>46</v>
      </c>
      <c r="E150" s="23" t="s">
        <v>171</v>
      </c>
      <c r="F150" s="16"/>
      <c r="G150" s="14">
        <f>G151</f>
        <v>748.572</v>
      </c>
    </row>
    <row r="151" spans="1:7" ht="25.5">
      <c r="A151" s="24" t="s">
        <v>109</v>
      </c>
      <c r="B151" s="30"/>
      <c r="C151" s="11" t="s">
        <v>49</v>
      </c>
      <c r="D151" s="11" t="s">
        <v>46</v>
      </c>
      <c r="E151" s="23" t="s">
        <v>171</v>
      </c>
      <c r="F151" s="16" t="s">
        <v>92</v>
      </c>
      <c r="G151" s="14">
        <v>748.572</v>
      </c>
    </row>
    <row r="152" spans="1:7" ht="12.75" hidden="1">
      <c r="A152" s="30" t="s">
        <v>90</v>
      </c>
      <c r="B152" s="30"/>
      <c r="C152" s="11" t="s">
        <v>49</v>
      </c>
      <c r="D152" s="11" t="s">
        <v>46</v>
      </c>
      <c r="E152" s="21" t="s">
        <v>172</v>
      </c>
      <c r="F152" s="16"/>
      <c r="G152" s="14">
        <f>G153</f>
        <v>0</v>
      </c>
    </row>
    <row r="153" spans="1:7" ht="27" customHeight="1" hidden="1">
      <c r="A153" s="13" t="s">
        <v>115</v>
      </c>
      <c r="B153" s="30"/>
      <c r="C153" s="11" t="s">
        <v>49</v>
      </c>
      <c r="D153" s="11" t="s">
        <v>46</v>
      </c>
      <c r="E153" s="23" t="s">
        <v>172</v>
      </c>
      <c r="F153" s="11" t="s">
        <v>116</v>
      </c>
      <c r="G153" s="14"/>
    </row>
    <row r="154" spans="1:7" ht="40.5" customHeight="1">
      <c r="A154" s="13" t="s">
        <v>246</v>
      </c>
      <c r="B154" s="30"/>
      <c r="C154" s="11" t="s">
        <v>49</v>
      </c>
      <c r="D154" s="11" t="s">
        <v>46</v>
      </c>
      <c r="E154" s="23" t="s">
        <v>245</v>
      </c>
      <c r="F154" s="11"/>
      <c r="G154" s="14">
        <v>114.2</v>
      </c>
    </row>
    <row r="155" spans="1:7" ht="26.25" customHeight="1">
      <c r="A155" s="13" t="s">
        <v>257</v>
      </c>
      <c r="B155" s="30"/>
      <c r="C155" s="11" t="s">
        <v>49</v>
      </c>
      <c r="D155" s="11" t="s">
        <v>46</v>
      </c>
      <c r="E155" s="23" t="s">
        <v>258</v>
      </c>
      <c r="F155" s="11"/>
      <c r="G155" s="14">
        <v>114.2</v>
      </c>
    </row>
    <row r="156" spans="1:7" ht="22.5" customHeight="1">
      <c r="A156" s="10" t="s">
        <v>90</v>
      </c>
      <c r="B156" s="30"/>
      <c r="C156" s="11" t="s">
        <v>49</v>
      </c>
      <c r="D156" s="11" t="s">
        <v>46</v>
      </c>
      <c r="E156" s="23" t="s">
        <v>247</v>
      </c>
      <c r="F156" s="11"/>
      <c r="G156" s="14">
        <v>114.2</v>
      </c>
    </row>
    <row r="157" spans="1:7" ht="18" customHeight="1">
      <c r="A157" s="10" t="s">
        <v>259</v>
      </c>
      <c r="B157" s="30"/>
      <c r="C157" s="11" t="s">
        <v>49</v>
      </c>
      <c r="D157" s="11" t="s">
        <v>46</v>
      </c>
      <c r="E157" s="23" t="s">
        <v>248</v>
      </c>
      <c r="F157" s="11"/>
      <c r="G157" s="14">
        <v>114.2</v>
      </c>
    </row>
    <row r="158" spans="1:7" ht="27" customHeight="1">
      <c r="A158" s="13" t="s">
        <v>115</v>
      </c>
      <c r="B158" s="30"/>
      <c r="C158" s="11" t="s">
        <v>49</v>
      </c>
      <c r="D158" s="11" t="s">
        <v>46</v>
      </c>
      <c r="E158" s="23" t="s">
        <v>248</v>
      </c>
      <c r="F158" s="11" t="s">
        <v>116</v>
      </c>
      <c r="G158" s="14">
        <v>114.2</v>
      </c>
    </row>
    <row r="159" spans="1:7" ht="12.75">
      <c r="A159" s="30" t="s">
        <v>23</v>
      </c>
      <c r="B159" s="30"/>
      <c r="C159" s="16" t="s">
        <v>49</v>
      </c>
      <c r="D159" s="16" t="s">
        <v>42</v>
      </c>
      <c r="E159" s="16"/>
      <c r="F159" s="16"/>
      <c r="G159" s="35">
        <f>SUM(G160,G164)</f>
        <v>2908.498</v>
      </c>
    </row>
    <row r="160" spans="1:7" ht="51" hidden="1">
      <c r="A160" s="15" t="s">
        <v>173</v>
      </c>
      <c r="B160" s="21"/>
      <c r="C160" s="16" t="s">
        <v>49</v>
      </c>
      <c r="D160" s="16" t="s">
        <v>42</v>
      </c>
      <c r="E160" s="22" t="s">
        <v>108</v>
      </c>
      <c r="F160" s="22"/>
      <c r="G160" s="2">
        <f>G161</f>
        <v>0</v>
      </c>
    </row>
    <row r="161" spans="1:7" ht="63.75" hidden="1">
      <c r="A161" s="15" t="s">
        <v>174</v>
      </c>
      <c r="B161" s="21"/>
      <c r="C161" s="16" t="s">
        <v>49</v>
      </c>
      <c r="D161" s="16" t="s">
        <v>42</v>
      </c>
      <c r="E161" s="22" t="s">
        <v>175</v>
      </c>
      <c r="F161" s="22"/>
      <c r="G161" s="2">
        <f>G162</f>
        <v>0</v>
      </c>
    </row>
    <row r="162" spans="1:7" ht="12.75" hidden="1">
      <c r="A162" s="24" t="s">
        <v>93</v>
      </c>
      <c r="B162" s="21"/>
      <c r="C162" s="16" t="s">
        <v>49</v>
      </c>
      <c r="D162" s="16" t="s">
        <v>42</v>
      </c>
      <c r="E162" s="22" t="s">
        <v>176</v>
      </c>
      <c r="F162" s="22"/>
      <c r="G162" s="2"/>
    </row>
    <row r="163" spans="1:7" ht="25.5" hidden="1">
      <c r="A163" s="13" t="s">
        <v>115</v>
      </c>
      <c r="B163" s="13"/>
      <c r="C163" s="16" t="s">
        <v>49</v>
      </c>
      <c r="D163" s="16" t="s">
        <v>42</v>
      </c>
      <c r="E163" s="23" t="s">
        <v>176</v>
      </c>
      <c r="F163" s="11" t="s">
        <v>116</v>
      </c>
      <c r="G163" s="14"/>
    </row>
    <row r="164" spans="1:7" ht="12.75">
      <c r="A164" s="15" t="s">
        <v>71</v>
      </c>
      <c r="B164" s="30"/>
      <c r="C164" s="16" t="s">
        <v>49</v>
      </c>
      <c r="D164" s="16" t="s">
        <v>42</v>
      </c>
      <c r="E164" s="21" t="s">
        <v>123</v>
      </c>
      <c r="F164" s="11"/>
      <c r="G164" s="14">
        <f>SUM(G165)</f>
        <v>2908.498</v>
      </c>
    </row>
    <row r="165" spans="1:7" ht="12.75">
      <c r="A165" s="15" t="s">
        <v>104</v>
      </c>
      <c r="B165" s="30"/>
      <c r="C165" s="16" t="s">
        <v>49</v>
      </c>
      <c r="D165" s="16" t="s">
        <v>42</v>
      </c>
      <c r="E165" s="21" t="s">
        <v>124</v>
      </c>
      <c r="F165" s="11"/>
      <c r="G165" s="14">
        <f>SUM(G167,G169,G171,G173)</f>
        <v>2908.498</v>
      </c>
    </row>
    <row r="166" spans="1:7" ht="12.75">
      <c r="A166" s="15" t="s">
        <v>104</v>
      </c>
      <c r="B166" s="30"/>
      <c r="C166" s="16" t="s">
        <v>49</v>
      </c>
      <c r="D166" s="16" t="s">
        <v>42</v>
      </c>
      <c r="E166" s="21" t="s">
        <v>163</v>
      </c>
      <c r="F166" s="11"/>
      <c r="G166" s="14">
        <f>SUM(G168,G170,G172,G174)</f>
        <v>2908.498</v>
      </c>
    </row>
    <row r="167" spans="1:7" ht="12.75">
      <c r="A167" s="30" t="s">
        <v>93</v>
      </c>
      <c r="B167" s="30"/>
      <c r="C167" s="16" t="s">
        <v>49</v>
      </c>
      <c r="D167" s="16" t="s">
        <v>42</v>
      </c>
      <c r="E167" s="21" t="s">
        <v>177</v>
      </c>
      <c r="F167" s="11"/>
      <c r="G167" s="14">
        <f>G168</f>
        <v>2071.748</v>
      </c>
    </row>
    <row r="168" spans="1:7" ht="25.5">
      <c r="A168" s="13" t="s">
        <v>115</v>
      </c>
      <c r="B168" s="13"/>
      <c r="C168" s="16" t="s">
        <v>49</v>
      </c>
      <c r="D168" s="16" t="s">
        <v>42</v>
      </c>
      <c r="E168" s="23" t="s">
        <v>177</v>
      </c>
      <c r="F168" s="11" t="s">
        <v>116</v>
      </c>
      <c r="G168" s="14">
        <v>2071.748</v>
      </c>
    </row>
    <row r="169" spans="1:7" ht="12.75">
      <c r="A169" s="15" t="s">
        <v>94</v>
      </c>
      <c r="B169" s="13"/>
      <c r="C169" s="16" t="s">
        <v>49</v>
      </c>
      <c r="D169" s="16" t="s">
        <v>42</v>
      </c>
      <c r="E169" s="23" t="s">
        <v>178</v>
      </c>
      <c r="F169" s="16"/>
      <c r="G169" s="14">
        <f>G170</f>
        <v>150</v>
      </c>
    </row>
    <row r="170" spans="1:7" ht="25.5">
      <c r="A170" s="13" t="s">
        <v>115</v>
      </c>
      <c r="B170" s="30"/>
      <c r="C170" s="16" t="s">
        <v>49</v>
      </c>
      <c r="D170" s="16" t="s">
        <v>42</v>
      </c>
      <c r="E170" s="23" t="s">
        <v>178</v>
      </c>
      <c r="F170" s="11" t="s">
        <v>116</v>
      </c>
      <c r="G170" s="14">
        <f>60+90</f>
        <v>150</v>
      </c>
    </row>
    <row r="171" spans="1:7" ht="12.75">
      <c r="A171" s="10" t="s">
        <v>95</v>
      </c>
      <c r="B171" s="10"/>
      <c r="C171" s="16" t="s">
        <v>49</v>
      </c>
      <c r="D171" s="16" t="s">
        <v>42</v>
      </c>
      <c r="E171" s="23" t="s">
        <v>179</v>
      </c>
      <c r="F171" s="11"/>
      <c r="G171" s="14">
        <f>SUM(G172)</f>
        <v>386.75</v>
      </c>
    </row>
    <row r="172" spans="1:7" ht="25.5">
      <c r="A172" s="13" t="s">
        <v>115</v>
      </c>
      <c r="B172" s="13"/>
      <c r="C172" s="16" t="s">
        <v>49</v>
      </c>
      <c r="D172" s="16" t="s">
        <v>42</v>
      </c>
      <c r="E172" s="23" t="s">
        <v>179</v>
      </c>
      <c r="F172" s="11" t="s">
        <v>116</v>
      </c>
      <c r="G172" s="14">
        <f>295.05+50+41.7</f>
        <v>386.75</v>
      </c>
    </row>
    <row r="173" spans="1:7" ht="12.75">
      <c r="A173" s="10" t="s">
        <v>96</v>
      </c>
      <c r="B173" s="13"/>
      <c r="C173" s="16" t="s">
        <v>49</v>
      </c>
      <c r="D173" s="16" t="s">
        <v>42</v>
      </c>
      <c r="E173" s="23" t="s">
        <v>180</v>
      </c>
      <c r="F173" s="11"/>
      <c r="G173" s="14">
        <f>G174</f>
        <v>300</v>
      </c>
    </row>
    <row r="174" spans="1:7" ht="25.5">
      <c r="A174" s="13" t="s">
        <v>115</v>
      </c>
      <c r="B174" s="13"/>
      <c r="C174" s="16" t="s">
        <v>49</v>
      </c>
      <c r="D174" s="16" t="s">
        <v>42</v>
      </c>
      <c r="E174" s="23" t="s">
        <v>180</v>
      </c>
      <c r="F174" s="11" t="s">
        <v>116</v>
      </c>
      <c r="G174" s="14">
        <v>300</v>
      </c>
    </row>
    <row r="175" spans="1:8" ht="12.75">
      <c r="A175" s="6" t="s">
        <v>15</v>
      </c>
      <c r="B175" s="7">
        <v>911</v>
      </c>
      <c r="C175" s="8" t="s">
        <v>50</v>
      </c>
      <c r="D175" s="8" t="s">
        <v>41</v>
      </c>
      <c r="E175" s="7"/>
      <c r="F175" s="7" t="s">
        <v>16</v>
      </c>
      <c r="G175" s="9">
        <f>G176+G198</f>
        <v>2775.939</v>
      </c>
      <c r="H175" s="66"/>
    </row>
    <row r="176" spans="1:8" ht="12.75">
      <c r="A176" s="13" t="s">
        <v>13</v>
      </c>
      <c r="B176" s="13"/>
      <c r="C176" s="11" t="s">
        <v>50</v>
      </c>
      <c r="D176" s="11" t="s">
        <v>40</v>
      </c>
      <c r="E176" s="18"/>
      <c r="F176" s="18" t="s">
        <v>16</v>
      </c>
      <c r="G176" s="14">
        <f>G177+G184</f>
        <v>2475.939</v>
      </c>
      <c r="H176" s="66"/>
    </row>
    <row r="177" spans="1:7" ht="12.75">
      <c r="A177" s="15" t="s">
        <v>71</v>
      </c>
      <c r="B177" s="13"/>
      <c r="C177" s="11" t="s">
        <v>50</v>
      </c>
      <c r="D177" s="11" t="s">
        <v>40</v>
      </c>
      <c r="E177" s="18" t="s">
        <v>123</v>
      </c>
      <c r="F177" s="18"/>
      <c r="G177" s="14">
        <f>G178</f>
        <v>1709.3999999999999</v>
      </c>
    </row>
    <row r="178" spans="1:7" ht="12.75">
      <c r="A178" s="13" t="s">
        <v>222</v>
      </c>
      <c r="B178" s="13"/>
      <c r="C178" s="11" t="s">
        <v>50</v>
      </c>
      <c r="D178" s="11" t="s">
        <v>40</v>
      </c>
      <c r="E178" s="18" t="s">
        <v>124</v>
      </c>
      <c r="F178" s="18"/>
      <c r="G178" s="14">
        <f>G179</f>
        <v>1709.3999999999999</v>
      </c>
    </row>
    <row r="179" spans="1:7" ht="12.75">
      <c r="A179" s="13" t="s">
        <v>222</v>
      </c>
      <c r="B179" s="13"/>
      <c r="C179" s="11" t="s">
        <v>50</v>
      </c>
      <c r="D179" s="11" t="s">
        <v>40</v>
      </c>
      <c r="E179" s="18" t="s">
        <v>163</v>
      </c>
      <c r="F179" s="18"/>
      <c r="G179" s="14">
        <f>G180+G182</f>
        <v>1709.3999999999999</v>
      </c>
    </row>
    <row r="180" spans="1:7" ht="12.75">
      <c r="A180" s="13" t="s">
        <v>97</v>
      </c>
      <c r="B180" s="13"/>
      <c r="C180" s="11" t="s">
        <v>50</v>
      </c>
      <c r="D180" s="11" t="s">
        <v>40</v>
      </c>
      <c r="E180" s="18" t="s">
        <v>238</v>
      </c>
      <c r="F180" s="18"/>
      <c r="G180" s="14">
        <v>1235.1</v>
      </c>
    </row>
    <row r="181" spans="1:7" ht="12.75">
      <c r="A181" s="17" t="s">
        <v>220</v>
      </c>
      <c r="B181" s="13"/>
      <c r="C181" s="11" t="s">
        <v>50</v>
      </c>
      <c r="D181" s="11" t="s">
        <v>40</v>
      </c>
      <c r="E181" s="18" t="s">
        <v>238</v>
      </c>
      <c r="F181" s="18">
        <v>110</v>
      </c>
      <c r="G181" s="14">
        <f>948.594+286.475</f>
        <v>1235.069</v>
      </c>
    </row>
    <row r="182" spans="1:7" ht="12.75">
      <c r="A182" s="15" t="s">
        <v>99</v>
      </c>
      <c r="B182" s="13"/>
      <c r="C182" s="11" t="s">
        <v>50</v>
      </c>
      <c r="D182" s="11" t="s">
        <v>40</v>
      </c>
      <c r="E182" s="18" t="s">
        <v>239</v>
      </c>
      <c r="F182" s="18"/>
      <c r="G182" s="14">
        <v>474.3</v>
      </c>
    </row>
    <row r="183" spans="1:7" ht="12.75">
      <c r="A183" s="17" t="s">
        <v>220</v>
      </c>
      <c r="B183" s="13"/>
      <c r="C183" s="11" t="s">
        <v>50</v>
      </c>
      <c r="D183" s="11" t="s">
        <v>40</v>
      </c>
      <c r="E183" s="18" t="s">
        <v>239</v>
      </c>
      <c r="F183" s="18">
        <v>110</v>
      </c>
      <c r="G183" s="14">
        <f>364.3+110</f>
        <v>474.3</v>
      </c>
    </row>
    <row r="184" spans="1:8" ht="25.5">
      <c r="A184" s="15" t="s">
        <v>181</v>
      </c>
      <c r="B184" s="13"/>
      <c r="C184" s="11" t="s">
        <v>50</v>
      </c>
      <c r="D184" s="11" t="s">
        <v>40</v>
      </c>
      <c r="E184" s="23" t="s">
        <v>182</v>
      </c>
      <c r="F184" s="18" t="s">
        <v>16</v>
      </c>
      <c r="G184" s="14">
        <f>G185+G193</f>
        <v>766.539</v>
      </c>
      <c r="H184" s="45"/>
    </row>
    <row r="185" spans="1:8" ht="25.5">
      <c r="A185" s="15" t="s">
        <v>183</v>
      </c>
      <c r="B185" s="13"/>
      <c r="C185" s="11" t="s">
        <v>50</v>
      </c>
      <c r="D185" s="11" t="s">
        <v>40</v>
      </c>
      <c r="E185" s="23" t="s">
        <v>184</v>
      </c>
      <c r="F185" s="18" t="s">
        <v>16</v>
      </c>
      <c r="G185" s="14">
        <f>G186</f>
        <v>531.24</v>
      </c>
      <c r="H185" s="67"/>
    </row>
    <row r="186" spans="1:7" ht="12.75">
      <c r="A186" s="15" t="s">
        <v>195</v>
      </c>
      <c r="B186" s="13"/>
      <c r="C186" s="11" t="s">
        <v>50</v>
      </c>
      <c r="D186" s="11" t="s">
        <v>40</v>
      </c>
      <c r="E186" s="23" t="s">
        <v>185</v>
      </c>
      <c r="F186" s="18"/>
      <c r="G186" s="14">
        <f>G187</f>
        <v>531.24</v>
      </c>
    </row>
    <row r="187" spans="1:7" ht="12.75">
      <c r="A187" s="10" t="s">
        <v>97</v>
      </c>
      <c r="B187" s="13"/>
      <c r="C187" s="11" t="s">
        <v>50</v>
      </c>
      <c r="D187" s="11" t="s">
        <v>40</v>
      </c>
      <c r="E187" s="37" t="s">
        <v>186</v>
      </c>
      <c r="F187" s="18"/>
      <c r="G187" s="14">
        <f>G189</f>
        <v>531.24</v>
      </c>
    </row>
    <row r="188" spans="1:6" ht="12.75" hidden="1">
      <c r="A188" s="17" t="s">
        <v>220</v>
      </c>
      <c r="B188" s="13"/>
      <c r="C188" s="11" t="s">
        <v>50</v>
      </c>
      <c r="D188" s="11" t="s">
        <v>40</v>
      </c>
      <c r="E188" s="36" t="s">
        <v>186</v>
      </c>
      <c r="F188" s="23">
        <v>110</v>
      </c>
    </row>
    <row r="189" spans="1:7" ht="25.5">
      <c r="A189" s="13" t="s">
        <v>115</v>
      </c>
      <c r="B189" s="13"/>
      <c r="C189" s="11" t="s">
        <v>50</v>
      </c>
      <c r="D189" s="11" t="s">
        <v>40</v>
      </c>
      <c r="E189" s="36" t="s">
        <v>186</v>
      </c>
      <c r="F189" s="11" t="s">
        <v>116</v>
      </c>
      <c r="G189" s="14">
        <f>18.2+1.515+164.729+47.294+114.9+55+88.112+41.55-0.06</f>
        <v>531.24</v>
      </c>
    </row>
    <row r="190" spans="1:7" ht="12.75" hidden="1">
      <c r="A190" s="10" t="s">
        <v>98</v>
      </c>
      <c r="B190" s="13"/>
      <c r="C190" s="11" t="s">
        <v>50</v>
      </c>
      <c r="D190" s="11" t="s">
        <v>40</v>
      </c>
      <c r="E190" s="36" t="s">
        <v>107</v>
      </c>
      <c r="F190" s="18"/>
      <c r="G190" s="14"/>
    </row>
    <row r="191" spans="1:7" ht="25.5" hidden="1">
      <c r="A191" s="17" t="s">
        <v>113</v>
      </c>
      <c r="B191" s="13"/>
      <c r="C191" s="11" t="s">
        <v>50</v>
      </c>
      <c r="D191" s="11" t="s">
        <v>40</v>
      </c>
      <c r="E191" s="36" t="s">
        <v>107</v>
      </c>
      <c r="F191" s="23">
        <v>120</v>
      </c>
      <c r="G191" s="14"/>
    </row>
    <row r="192" spans="1:7" ht="25.5" hidden="1">
      <c r="A192" s="13" t="s">
        <v>115</v>
      </c>
      <c r="B192" s="13"/>
      <c r="C192" s="11" t="s">
        <v>50</v>
      </c>
      <c r="D192" s="11" t="s">
        <v>40</v>
      </c>
      <c r="E192" s="36" t="s">
        <v>107</v>
      </c>
      <c r="F192" s="11" t="s">
        <v>116</v>
      </c>
      <c r="G192" s="14"/>
    </row>
    <row r="193" spans="1:7" ht="38.25">
      <c r="A193" s="15" t="s">
        <v>187</v>
      </c>
      <c r="B193" s="13"/>
      <c r="C193" s="11" t="s">
        <v>50</v>
      </c>
      <c r="D193" s="11" t="s">
        <v>40</v>
      </c>
      <c r="E193" s="23" t="s">
        <v>188</v>
      </c>
      <c r="F193" s="18"/>
      <c r="G193" s="14">
        <f>G194</f>
        <v>235.299</v>
      </c>
    </row>
    <row r="194" spans="1:7" ht="12.75">
      <c r="A194" s="15" t="s">
        <v>189</v>
      </c>
      <c r="B194" s="13"/>
      <c r="C194" s="11" t="s">
        <v>50</v>
      </c>
      <c r="D194" s="11" t="s">
        <v>40</v>
      </c>
      <c r="E194" s="23" t="s">
        <v>190</v>
      </c>
      <c r="F194" s="18"/>
      <c r="G194" s="14">
        <f>G195</f>
        <v>235.299</v>
      </c>
    </row>
    <row r="195" spans="1:7" ht="12.75">
      <c r="A195" s="15" t="s">
        <v>99</v>
      </c>
      <c r="B195" s="13"/>
      <c r="C195" s="11" t="s">
        <v>50</v>
      </c>
      <c r="D195" s="11" t="s">
        <v>40</v>
      </c>
      <c r="E195" s="23" t="s">
        <v>191</v>
      </c>
      <c r="F195" s="18"/>
      <c r="G195" s="14">
        <f>G197</f>
        <v>235.299</v>
      </c>
    </row>
    <row r="196" spans="1:6" ht="12.75" hidden="1">
      <c r="A196" s="17" t="s">
        <v>220</v>
      </c>
      <c r="B196" s="13"/>
      <c r="C196" s="11" t="s">
        <v>50</v>
      </c>
      <c r="D196" s="11" t="s">
        <v>40</v>
      </c>
      <c r="E196" s="23" t="s">
        <v>191</v>
      </c>
      <c r="F196" s="23">
        <v>110</v>
      </c>
    </row>
    <row r="197" spans="1:7" ht="25.5">
      <c r="A197" s="13" t="s">
        <v>115</v>
      </c>
      <c r="B197" s="13"/>
      <c r="C197" s="11" t="s">
        <v>50</v>
      </c>
      <c r="D197" s="11" t="s">
        <v>40</v>
      </c>
      <c r="E197" s="23" t="s">
        <v>191</v>
      </c>
      <c r="F197" s="11" t="s">
        <v>116</v>
      </c>
      <c r="G197" s="41">
        <f>16.96+4.1+44.796+12.793+30+2+110+14.6+0.05</f>
        <v>235.299</v>
      </c>
    </row>
    <row r="198" spans="1:7" ht="25.5">
      <c r="A198" s="15" t="s">
        <v>192</v>
      </c>
      <c r="B198" s="10"/>
      <c r="C198" s="11" t="s">
        <v>50</v>
      </c>
      <c r="D198" s="11" t="s">
        <v>43</v>
      </c>
      <c r="E198" s="18"/>
      <c r="F198" s="18" t="s">
        <v>16</v>
      </c>
      <c r="G198" s="14">
        <f>G200+G204</f>
        <v>300</v>
      </c>
    </row>
    <row r="199" spans="1:7" ht="25.5">
      <c r="A199" s="15" t="s">
        <v>181</v>
      </c>
      <c r="B199" s="13"/>
      <c r="C199" s="11" t="s">
        <v>50</v>
      </c>
      <c r="D199" s="11" t="s">
        <v>40</v>
      </c>
      <c r="E199" s="23" t="s">
        <v>182</v>
      </c>
      <c r="F199" s="18"/>
      <c r="G199" s="14">
        <v>300</v>
      </c>
    </row>
    <row r="200" spans="1:7" ht="51">
      <c r="A200" s="24" t="s">
        <v>193</v>
      </c>
      <c r="B200" s="42"/>
      <c r="C200" s="11" t="s">
        <v>50</v>
      </c>
      <c r="D200" s="11" t="s">
        <v>43</v>
      </c>
      <c r="E200" s="23" t="s">
        <v>194</v>
      </c>
      <c r="F200" s="18" t="s">
        <v>16</v>
      </c>
      <c r="G200" s="14">
        <f>SUM(G201)</f>
        <v>264</v>
      </c>
    </row>
    <row r="201" spans="1:7" ht="12.75">
      <c r="A201" s="15" t="s">
        <v>195</v>
      </c>
      <c r="B201" s="13"/>
      <c r="C201" s="11" t="s">
        <v>50</v>
      </c>
      <c r="D201" s="11" t="s">
        <v>43</v>
      </c>
      <c r="E201" s="23" t="s">
        <v>196</v>
      </c>
      <c r="F201" s="18" t="s">
        <v>16</v>
      </c>
      <c r="G201" s="14">
        <f>SUM(G203)</f>
        <v>264</v>
      </c>
    </row>
    <row r="202" spans="1:7" ht="12.75">
      <c r="A202" s="15" t="s">
        <v>100</v>
      </c>
      <c r="B202" s="13"/>
      <c r="C202" s="11" t="s">
        <v>50</v>
      </c>
      <c r="D202" s="11" t="s">
        <v>43</v>
      </c>
      <c r="E202" s="23" t="s">
        <v>197</v>
      </c>
      <c r="F202" s="18"/>
      <c r="G202" s="14">
        <f>G203</f>
        <v>264</v>
      </c>
    </row>
    <row r="203" spans="1:7" ht="25.5">
      <c r="A203" s="13" t="s">
        <v>115</v>
      </c>
      <c r="B203" s="13"/>
      <c r="C203" s="11" t="s">
        <v>50</v>
      </c>
      <c r="D203" s="11" t="s">
        <v>43</v>
      </c>
      <c r="E203" s="23" t="s">
        <v>197</v>
      </c>
      <c r="F203" s="11" t="s">
        <v>116</v>
      </c>
      <c r="G203" s="14">
        <v>264</v>
      </c>
    </row>
    <row r="204" spans="1:7" ht="38.25">
      <c r="A204" s="24" t="s">
        <v>137</v>
      </c>
      <c r="B204" s="42"/>
      <c r="C204" s="11" t="s">
        <v>50</v>
      </c>
      <c r="D204" s="11" t="s">
        <v>43</v>
      </c>
      <c r="E204" s="23" t="s">
        <v>138</v>
      </c>
      <c r="F204" s="18" t="s">
        <v>16</v>
      </c>
      <c r="G204" s="14">
        <f>SUM(G205)</f>
        <v>36</v>
      </c>
    </row>
    <row r="205" spans="1:7" ht="12.75">
      <c r="A205" s="15" t="s">
        <v>195</v>
      </c>
      <c r="B205" s="13"/>
      <c r="C205" s="11" t="s">
        <v>50</v>
      </c>
      <c r="D205" s="11" t="s">
        <v>43</v>
      </c>
      <c r="E205" s="23" t="s">
        <v>140</v>
      </c>
      <c r="F205" s="18" t="s">
        <v>16</v>
      </c>
      <c r="G205" s="14">
        <f>SUM(G207)</f>
        <v>36</v>
      </c>
    </row>
    <row r="206" spans="1:7" ht="12.75">
      <c r="A206" s="15" t="s">
        <v>100</v>
      </c>
      <c r="B206" s="13"/>
      <c r="C206" s="11" t="s">
        <v>50</v>
      </c>
      <c r="D206" s="11" t="s">
        <v>43</v>
      </c>
      <c r="E206" s="23" t="s">
        <v>198</v>
      </c>
      <c r="F206" s="18"/>
      <c r="G206" s="14">
        <f>G207</f>
        <v>36</v>
      </c>
    </row>
    <row r="207" spans="1:7" ht="25.5">
      <c r="A207" s="13" t="s">
        <v>115</v>
      </c>
      <c r="B207" s="13"/>
      <c r="C207" s="11" t="s">
        <v>50</v>
      </c>
      <c r="D207" s="11" t="s">
        <v>43</v>
      </c>
      <c r="E207" s="23" t="s">
        <v>198</v>
      </c>
      <c r="F207" s="11" t="s">
        <v>116</v>
      </c>
      <c r="G207" s="14">
        <v>36</v>
      </c>
    </row>
    <row r="208" spans="1:7" ht="12.75">
      <c r="A208" s="38" t="s">
        <v>29</v>
      </c>
      <c r="B208" s="7">
        <v>911</v>
      </c>
      <c r="C208" s="8" t="s">
        <v>51</v>
      </c>
      <c r="D208" s="8" t="s">
        <v>41</v>
      </c>
      <c r="E208" s="8"/>
      <c r="F208" s="8"/>
      <c r="G208" s="9">
        <f>G209+G215</f>
        <v>876.164</v>
      </c>
    </row>
    <row r="209" spans="1:7" ht="12.75">
      <c r="A209" s="30" t="s">
        <v>27</v>
      </c>
      <c r="B209" s="30"/>
      <c r="C209" s="11" t="s">
        <v>51</v>
      </c>
      <c r="D209" s="11" t="s">
        <v>40</v>
      </c>
      <c r="E209" s="11"/>
      <c r="F209" s="11"/>
      <c r="G209" s="14">
        <f>SUM(G210)</f>
        <v>826.164</v>
      </c>
    </row>
    <row r="210" spans="1:7" ht="12.75">
      <c r="A210" s="15" t="s">
        <v>71</v>
      </c>
      <c r="B210" s="10"/>
      <c r="C210" s="11" t="s">
        <v>51</v>
      </c>
      <c r="D210" s="11" t="s">
        <v>40</v>
      </c>
      <c r="E210" s="21" t="s">
        <v>123</v>
      </c>
      <c r="F210" s="11"/>
      <c r="G210" s="14">
        <f>SUM(G212)</f>
        <v>826.164</v>
      </c>
    </row>
    <row r="211" spans="1:7" ht="12.75">
      <c r="A211" s="15" t="s">
        <v>71</v>
      </c>
      <c r="B211" s="10"/>
      <c r="C211" s="11" t="s">
        <v>51</v>
      </c>
      <c r="D211" s="11" t="s">
        <v>40</v>
      </c>
      <c r="E211" s="21" t="s">
        <v>124</v>
      </c>
      <c r="F211" s="11"/>
      <c r="G211" s="14"/>
    </row>
    <row r="212" spans="1:7" ht="12.75">
      <c r="A212" s="15" t="s">
        <v>71</v>
      </c>
      <c r="B212" s="10"/>
      <c r="C212" s="11" t="s">
        <v>51</v>
      </c>
      <c r="D212" s="11" t="s">
        <v>40</v>
      </c>
      <c r="E212" s="23" t="s">
        <v>163</v>
      </c>
      <c r="F212" s="11"/>
      <c r="G212" s="14">
        <f>SUM(G214)</f>
        <v>826.164</v>
      </c>
    </row>
    <row r="213" spans="1:7" ht="12.75">
      <c r="A213" s="10" t="s">
        <v>30</v>
      </c>
      <c r="B213" s="10"/>
      <c r="C213" s="11" t="s">
        <v>51</v>
      </c>
      <c r="D213" s="11" t="s">
        <v>40</v>
      </c>
      <c r="E213" s="23" t="s">
        <v>199</v>
      </c>
      <c r="F213" s="11"/>
      <c r="G213" s="14">
        <f>G214</f>
        <v>826.164</v>
      </c>
    </row>
    <row r="214" spans="1:7" ht="12.75">
      <c r="A214" s="30" t="s">
        <v>101</v>
      </c>
      <c r="B214" s="30"/>
      <c r="C214" s="11" t="s">
        <v>51</v>
      </c>
      <c r="D214" s="11" t="s">
        <v>40</v>
      </c>
      <c r="E214" s="23" t="s">
        <v>199</v>
      </c>
      <c r="F214" s="16" t="s">
        <v>215</v>
      </c>
      <c r="G214" s="14">
        <v>826.164</v>
      </c>
    </row>
    <row r="215" spans="1:7" ht="12.75">
      <c r="A215" s="29" t="s">
        <v>200</v>
      </c>
      <c r="B215" s="29">
        <v>911</v>
      </c>
      <c r="C215" s="8" t="s">
        <v>51</v>
      </c>
      <c r="D215" s="8" t="s">
        <v>42</v>
      </c>
      <c r="E215" s="23"/>
      <c r="F215" s="16"/>
      <c r="G215" s="14">
        <f>G220</f>
        <v>50</v>
      </c>
    </row>
    <row r="216" spans="1:7" ht="25.5">
      <c r="A216" s="15" t="s">
        <v>201</v>
      </c>
      <c r="B216" s="29"/>
      <c r="C216" s="11" t="s">
        <v>51</v>
      </c>
      <c r="D216" s="11" t="s">
        <v>42</v>
      </c>
      <c r="E216" s="23" t="s">
        <v>224</v>
      </c>
      <c r="F216" s="16"/>
      <c r="G216" s="14">
        <v>50</v>
      </c>
    </row>
    <row r="217" spans="1:7" ht="25.5">
      <c r="A217" s="15" t="s">
        <v>260</v>
      </c>
      <c r="B217" s="30"/>
      <c r="C217" s="11" t="s">
        <v>51</v>
      </c>
      <c r="D217" s="11" t="s">
        <v>42</v>
      </c>
      <c r="E217" s="23" t="s">
        <v>202</v>
      </c>
      <c r="F217" s="16"/>
      <c r="G217" s="14">
        <f>G220</f>
        <v>50</v>
      </c>
    </row>
    <row r="218" spans="1:7" ht="25.5">
      <c r="A218" s="15" t="s">
        <v>203</v>
      </c>
      <c r="B218" s="30"/>
      <c r="C218" s="11" t="s">
        <v>51</v>
      </c>
      <c r="D218" s="11" t="s">
        <v>42</v>
      </c>
      <c r="E218" s="23" t="s">
        <v>204</v>
      </c>
      <c r="F218" s="16"/>
      <c r="G218" s="14">
        <f>G220</f>
        <v>50</v>
      </c>
    </row>
    <row r="219" spans="1:7" ht="12.75">
      <c r="A219" s="15" t="s">
        <v>261</v>
      </c>
      <c r="B219" s="30"/>
      <c r="C219" s="11" t="s">
        <v>51</v>
      </c>
      <c r="D219" s="11" t="s">
        <v>42</v>
      </c>
      <c r="E219" s="23" t="s">
        <v>205</v>
      </c>
      <c r="F219" s="16"/>
      <c r="G219" s="14">
        <f>G220</f>
        <v>50</v>
      </c>
    </row>
    <row r="220" spans="1:7" ht="12.75">
      <c r="A220" s="15" t="s">
        <v>261</v>
      </c>
      <c r="B220" s="30"/>
      <c r="C220" s="11" t="s">
        <v>51</v>
      </c>
      <c r="D220" s="11" t="s">
        <v>42</v>
      </c>
      <c r="E220" s="23" t="s">
        <v>205</v>
      </c>
      <c r="F220" s="16" t="s">
        <v>216</v>
      </c>
      <c r="G220" s="14">
        <v>50</v>
      </c>
    </row>
    <row r="221" spans="1:7" ht="12.75">
      <c r="A221" s="6" t="s">
        <v>10</v>
      </c>
      <c r="B221" s="7">
        <v>911</v>
      </c>
      <c r="C221" s="8" t="s">
        <v>44</v>
      </c>
      <c r="D221" s="8" t="s">
        <v>41</v>
      </c>
      <c r="E221" s="7"/>
      <c r="F221" s="7"/>
      <c r="G221" s="9">
        <f>G222</f>
        <v>44</v>
      </c>
    </row>
    <row r="222" spans="1:7" ht="12.75">
      <c r="A222" s="10" t="s">
        <v>31</v>
      </c>
      <c r="B222" s="10"/>
      <c r="C222" s="39" t="s">
        <v>44</v>
      </c>
      <c r="D222" s="39" t="s">
        <v>49</v>
      </c>
      <c r="E222" s="40"/>
      <c r="F222" s="40"/>
      <c r="G222" s="35">
        <f>G224</f>
        <v>44</v>
      </c>
    </row>
    <row r="223" spans="1:7" ht="25.5">
      <c r="A223" s="15" t="s">
        <v>181</v>
      </c>
      <c r="B223" s="10"/>
      <c r="C223" s="39" t="s">
        <v>44</v>
      </c>
      <c r="D223" s="39" t="s">
        <v>49</v>
      </c>
      <c r="E223" s="23" t="s">
        <v>182</v>
      </c>
      <c r="F223" s="40"/>
      <c r="G223" s="35">
        <v>44</v>
      </c>
    </row>
    <row r="224" spans="1:7" ht="38.25">
      <c r="A224" s="24" t="s">
        <v>206</v>
      </c>
      <c r="B224" s="13"/>
      <c r="C224" s="39" t="s">
        <v>44</v>
      </c>
      <c r="D224" s="39" t="s">
        <v>49</v>
      </c>
      <c r="E224" s="23" t="s">
        <v>207</v>
      </c>
      <c r="F224" s="39"/>
      <c r="G224" s="35">
        <f>G227</f>
        <v>44</v>
      </c>
    </row>
    <row r="225" spans="1:7" ht="25.5">
      <c r="A225" s="15" t="s">
        <v>208</v>
      </c>
      <c r="B225" s="13"/>
      <c r="C225" s="39" t="s">
        <v>44</v>
      </c>
      <c r="D225" s="39" t="s">
        <v>49</v>
      </c>
      <c r="E225" s="23" t="s">
        <v>209</v>
      </c>
      <c r="F225" s="39"/>
      <c r="G225" s="35">
        <f>G226</f>
        <v>44</v>
      </c>
    </row>
    <row r="226" spans="1:7" ht="12.75">
      <c r="A226" s="13" t="s">
        <v>11</v>
      </c>
      <c r="B226" s="13"/>
      <c r="C226" s="39" t="s">
        <v>44</v>
      </c>
      <c r="D226" s="39" t="s">
        <v>49</v>
      </c>
      <c r="E226" s="23" t="s">
        <v>210</v>
      </c>
      <c r="F226" s="39"/>
      <c r="G226" s="35">
        <f>G227</f>
        <v>44</v>
      </c>
    </row>
    <row r="227" spans="1:7" ht="25.5">
      <c r="A227" s="13" t="s">
        <v>115</v>
      </c>
      <c r="B227" s="27"/>
      <c r="C227" s="39" t="s">
        <v>44</v>
      </c>
      <c r="D227" s="39" t="s">
        <v>49</v>
      </c>
      <c r="E227" s="23" t="s">
        <v>210</v>
      </c>
      <c r="F227" s="11" t="s">
        <v>116</v>
      </c>
      <c r="G227" s="35">
        <v>44</v>
      </c>
    </row>
  </sheetData>
  <sheetProtection/>
  <mergeCells count="6">
    <mergeCell ref="A7:G7"/>
    <mergeCell ref="D1:G1"/>
    <mergeCell ref="D2:G2"/>
    <mergeCell ref="D3:G3"/>
    <mergeCell ref="D5:G5"/>
    <mergeCell ref="A6:G6"/>
  </mergeCells>
  <printOptions/>
  <pageMargins left="0.9448818897637796" right="0.1968503937007874" top="0.34" bottom="0.24" header="0.5118110236220472" footer="0.5118110236220472"/>
  <pageSetup blackAndWhite="1" fitToHeight="3"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2015-12-25T06:59:56Z</cp:lastPrinted>
  <dcterms:created xsi:type="dcterms:W3CDTF">2007-09-04T08:08:49Z</dcterms:created>
  <dcterms:modified xsi:type="dcterms:W3CDTF">2015-12-25T06:59:58Z</dcterms:modified>
  <cp:category/>
  <cp:version/>
  <cp:contentType/>
  <cp:contentStatus/>
</cp:coreProperties>
</file>