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380" windowWidth="14480" windowHeight="7260" tabRatio="725" activeTab="4"/>
  </bookViews>
  <sheets>
    <sheet name="Пр.2 Дох." sheetId="1" r:id="rId1"/>
    <sheet name="Пр.5 Раз.,Подразд" sheetId="2" r:id="rId2"/>
    <sheet name="Пр.6 по прогр.." sheetId="3" r:id="rId3"/>
    <sheet name="Пр.7 Р.П. ЦС. ВР" sheetId="4" r:id="rId4"/>
    <sheet name="Пр.9 вед.стр" sheetId="5" r:id="rId5"/>
  </sheets>
  <definedNames>
    <definedName name="_xlnm._FilterDatabase" localSheetId="3" hidden="1">'Пр.7 Р.П. ЦС. ВР'!$A$12:$E$266</definedName>
    <definedName name="_xlnm._FilterDatabase" localSheetId="4" hidden="1">'Пр.9 вед.стр'!$A$12:$F$266</definedName>
    <definedName name="_xlnm.Print_Titles" localSheetId="0">'Пр.2 Дох.'!$9:$10</definedName>
    <definedName name="_xlnm.Print_Titles" localSheetId="1">'Пр.5 Раз.,Подразд'!$10:$11</definedName>
  </definedNames>
  <calcPr fullCalcOnLoad="1" refMode="R1C1"/>
</workbook>
</file>

<file path=xl/sharedStrings.xml><?xml version="1.0" encoding="utf-8"?>
<sst xmlns="http://schemas.openxmlformats.org/spreadsheetml/2006/main" count="2520" uniqueCount="425">
  <si>
    <t>Обеспечение мероприятий по оказанию поддержки в 2014году гражданам, пострадавшим в результате пожара муниципального жилищного фонда в рамках подпрограммы 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</si>
  <si>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</si>
  <si>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</si>
  <si>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</si>
  <si>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</si>
  <si>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1 13 00000 00 0000 000</t>
  </si>
  <si>
    <t xml:space="preserve">ДОХОДЫ ОТ ОКАЗАНИЯ ПЛАТНЫХ УСЛУГ (РАБОТ) И КОМПЕНСАЦИИ ЗАТРАТ ГОСУДАРСТВА
</t>
  </si>
  <si>
    <t>Мероприятия по созданию зоны отдыха жителей, устройство пешеходных  дорожек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</si>
  <si>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04 2 5020</t>
  </si>
  <si>
    <t>Реализация подпрограммы "ОЖМС" ФЦП "Жилище" на 2011-2015 годы за счет средств федерального бюджета</t>
  </si>
  <si>
    <t>04 2 7075</t>
  </si>
  <si>
    <t>04 2 7076</t>
  </si>
  <si>
    <t>Реализация подпрограммы "ОЖМС" ФЦП "Жилище" на 2011-2015 годы за счет средств областного бюджета</t>
  </si>
  <si>
    <t>68 9 7037</t>
  </si>
  <si>
    <t>Информатизация и модернизация в сфере культуры</t>
  </si>
  <si>
    <t>68 9 7036</t>
  </si>
  <si>
    <t xml:space="preserve">Обеспечение выплат стимулирующего характера работникам муниципальных учреждений культуры </t>
  </si>
  <si>
    <t>04 3 7080</t>
  </si>
  <si>
    <t>Обеспечение мероприятий по оказанию поддержки в 2014году гражданам, пострадавшим в результате пожара муниципального жилищного фонда за счет средств Ленинградской области</t>
  </si>
  <si>
    <t>68 9 7001</t>
  </si>
  <si>
    <t>68 9 1036</t>
  </si>
  <si>
    <t>Осуществление  ремонтных работ муниципального жилого фонда в рамках  непрограммных расходов органов местного самоуправления</t>
  </si>
  <si>
    <t>Приобретение в лизинг экскаватора-погрузчика за счет средств областного бюджета</t>
  </si>
  <si>
    <t>68 9 7055</t>
  </si>
  <si>
    <t>68 9 1042</t>
  </si>
  <si>
    <t>Приобретение коммунальной техники в рамках непрограмных расходов органов местного самоуправления</t>
  </si>
  <si>
    <t xml:space="preserve"> 1 03 00000 00 0000 000</t>
  </si>
  <si>
    <t>НАЛОГИ НА ТОВАРЫ (РАБОТЫ, УСЛУГИ). РЕАЛИЗУЕМЫЕ НА ТЕРРИТОРИИ РОССИЙСКОЙ ФЕДЕРАЦИИ</t>
  </si>
  <si>
    <t xml:space="preserve">Ремонт асфальтобетонного покрытия тротуаров в рамках непрограммных расходов органов местного самоуправления </t>
  </si>
  <si>
    <t>Жилье для молодежи 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</si>
  <si>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Мероприятия  по подготовке объектов и систем жизнеобеспечения  к работе в осенне-зимний период 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</si>
  <si>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Мероприятия, направленные на безаварийную работу объектов водоснабжения и водоотведения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</si>
  <si>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 по проектно-изыскательским работам для строительства физкультурно-оздоровительного комплекса  в рамках подпрограммы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</si>
  <si>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Мероприятия  по подготовке объектов и систем жизнеобеспечения  к работе в осенне-зимний период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</si>
  <si>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Проведение мероприятий, направленных на  профилактику терроризма и экстремизма в  рамках подпрограммы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</si>
  <si>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Иные межбюджетные трансферты на  софинансирование 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</si>
  <si>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Устройство спортивной площадки, расположенной в микрорайоне "А" и устройство детских площадок, расположенных в микрорайонах "А",  "В" и на ул. Северная за счет средств Ленинградской области</t>
  </si>
  <si>
    <t>Ведомственная структура расходов МО Новоладожского городского поселения  на 2014 год</t>
  </si>
  <si>
    <t>68 9 1043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</si>
  <si>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в рамках непрограммных расходов органов местного самоуправления </t>
  </si>
  <si>
    <t>243</t>
  </si>
  <si>
    <t>от 28 ноября 2014 года № 35</t>
  </si>
  <si>
    <t>68 0 0000</t>
  </si>
  <si>
    <t>04 0 0000</t>
  </si>
  <si>
    <t>05 0 0000</t>
  </si>
  <si>
    <t>06 0 0000</t>
  </si>
  <si>
    <t>07 0 0000</t>
  </si>
  <si>
    <t>08 0 0000</t>
  </si>
  <si>
    <t>05 1 0000</t>
  </si>
  <si>
    <t>05 2 0000</t>
  </si>
  <si>
    <t>05 3 0000</t>
  </si>
  <si>
    <t>05 4 0000</t>
  </si>
  <si>
    <t>04 2 0000</t>
  </si>
  <si>
    <t>06 1 0000</t>
  </si>
  <si>
    <t>06 2 0000</t>
  </si>
  <si>
    <t>06 3 0000</t>
  </si>
  <si>
    <t>07 1 0000</t>
  </si>
  <si>
    <t>08 1 0000</t>
  </si>
  <si>
    <t>Всего расходов</t>
  </si>
  <si>
    <t>121</t>
  </si>
  <si>
    <t>0801</t>
  </si>
  <si>
    <t>Культура</t>
  </si>
  <si>
    <t>1101</t>
  </si>
  <si>
    <t>Физическая культура</t>
  </si>
  <si>
    <t>06 1 0016</t>
  </si>
  <si>
    <t>06 2 0017</t>
  </si>
  <si>
    <t>Иные межбюджетные трансферты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</si>
  <si>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</si>
  <si>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</si>
  <si>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</si>
  <si>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</si>
  <si>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</si>
  <si>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</si>
  <si>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</si>
  <si>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</si>
  <si>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</si>
  <si>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</si>
  <si>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</si>
  <si>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321</t>
  </si>
  <si>
    <t>Пенсионное обеспечение</t>
  </si>
  <si>
    <t>Пособия и компенсации гражданам и иные социальные выплаты, кроме публичных нормативных обязательств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</si>
  <si>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</si>
  <si>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</si>
  <si>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</si>
  <si>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</si>
  <si>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Фонд оплаты труда государственных (муниципальных) органов и взносы по обязательному социальному страхованию</t>
  </si>
  <si>
    <t>67 3 0015</t>
  </si>
  <si>
    <t>Иные выплаты персоналу государственных (муниципальных) органов, за исключением фонда оплаты труда</t>
  </si>
  <si>
    <t>0113</t>
  </si>
  <si>
    <t>67 3 0014</t>
  </si>
  <si>
    <t>Другие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</si>
  <si>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</si>
  <si>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</si>
  <si>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</si>
  <si>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</si>
  <si>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</si>
  <si>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</si>
  <si>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</si>
  <si>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</si>
  <si>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</si>
  <si>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</si>
  <si>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</si>
  <si>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</si>
  <si>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</si>
  <si>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</si>
  <si>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</si>
  <si>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гл.адм.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</si>
  <si>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</si>
  <si>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</si>
  <si>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</si>
  <si>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</si>
  <si>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244</t>
  </si>
  <si>
    <t>Уплата прочих налогов, сборов и иных платежей</t>
  </si>
  <si>
    <t>852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</si>
  <si>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</si>
  <si>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</si>
  <si>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</si>
  <si>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611</t>
  </si>
  <si>
    <t>01 0 0000</t>
  </si>
  <si>
    <t>540</t>
  </si>
  <si>
    <t>0502</t>
  </si>
  <si>
    <t>Коммунальное хозяйство</t>
  </si>
  <si>
    <t>01 2 0000</t>
  </si>
  <si>
    <t>0309</t>
  </si>
  <si>
    <t>02 0 0000</t>
  </si>
  <si>
    <t>1003</t>
  </si>
  <si>
    <t>Социальное обеспечение населения</t>
  </si>
  <si>
    <t>1202</t>
  </si>
  <si>
    <t>Периодическая печать и издательства</t>
  </si>
  <si>
    <t>68 9 0000</t>
  </si>
  <si>
    <t>68 9 0016</t>
  </si>
  <si>
    <t>68 9 1066</t>
  </si>
  <si>
    <t>0111</t>
  </si>
  <si>
    <t>Непрограммные расходы</t>
  </si>
  <si>
    <t>1001</t>
  </si>
  <si>
    <t>122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</si>
  <si>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</si>
  <si>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</si>
  <si>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</si>
  <si>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</si>
  <si>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</si>
  <si>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</si>
  <si>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</si>
  <si>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</si>
  <si>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</si>
  <si>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</si>
  <si>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</si>
  <si>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</si>
  <si>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1100</t>
  </si>
  <si>
    <t>1200</t>
  </si>
  <si>
    <t>Культура, кинематография</t>
  </si>
  <si>
    <t>Физическая культура и спорт</t>
  </si>
  <si>
    <t>Средства массовой информации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</si>
  <si>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</si>
  <si>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</si>
  <si>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</si>
  <si>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</si>
  <si>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</si>
  <si>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</si>
  <si>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</si>
  <si>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</si>
  <si>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</si>
  <si>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</si>
  <si>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</si>
  <si>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</si>
  <si>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</si>
  <si>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</si>
  <si>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</si>
  <si>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</si>
  <si>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</si>
  <si>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</si>
  <si>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</si>
  <si>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</si>
  <si>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</si>
  <si>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</si>
  <si>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</si>
  <si>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</si>
  <si>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</si>
  <si>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</si>
  <si>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</si>
  <si>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</si>
  <si>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</si>
  <si>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</si>
  <si>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</si>
  <si>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</si>
  <si>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</si>
  <si>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</si>
  <si>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</si>
  <si>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</si>
  <si>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</si>
  <si>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</si>
  <si>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</si>
  <si>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</si>
  <si>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</si>
  <si>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</si>
  <si>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код</t>
  </si>
  <si>
    <t>раздела</t>
  </si>
  <si>
    <t>подраздела</t>
  </si>
  <si>
    <t xml:space="preserve">Жилищно- коммунальное хозяйство </t>
  </si>
  <si>
    <t>02 2 0000</t>
  </si>
  <si>
    <t xml:space="preserve">Непрограммные расходы органов местного самоуправления 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</si>
  <si>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</si>
  <si>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</si>
  <si>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</si>
  <si>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Фонд оплаты труда и страховые взносы казенных учреждений</t>
  </si>
  <si>
    <t>Иные выплаты персоналу, за исключением фонда оплаты труда казенных учреждений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</si>
  <si>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</si>
  <si>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</si>
  <si>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Резервные фонды местных администраций</t>
  </si>
  <si>
    <t>Закупка товаров, работ услуг в целях капитального ремонта муниципального имущества</t>
  </si>
  <si>
    <t>Наименование раздела и подраздела</t>
  </si>
  <si>
    <t>Бюджет всего (тыс.руб.)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</si>
  <si>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</si>
  <si>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Распределение бюджетных ассигнований по разделам подразделам на 2014 год
</t>
  </si>
  <si>
    <t>(приложение 2)</t>
  </si>
  <si>
    <t>(приложение 5)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</si>
  <si>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</si>
  <si>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</si>
  <si>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МО Новоладожское городское поселение</t>
  </si>
  <si>
    <t>Прогнозируемые   поступления    доходов        бюджета муниципального образования Новоладожское городское поселение Волховского муниципального района Ленинградской области на 2014 год</t>
  </si>
  <si>
    <t>1 01 02010 01 1000 110</t>
  </si>
  <si>
    <t>1 01 02020 01 1000 110</t>
  </si>
  <si>
    <t>1 05 03010 01 0000 110</t>
  </si>
  <si>
    <t>НАЛОГИ НА ИМУЩЕСТВО</t>
  </si>
  <si>
    <t xml:space="preserve"> 1 06 00000 00 0000 000</t>
  </si>
  <si>
    <t>1 06 01000 00 0000 110</t>
  </si>
  <si>
    <t>Налог на имущество физических лиц</t>
  </si>
  <si>
    <t>1 06 01030 10 0000 110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</si>
  <si>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</si>
  <si>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</si>
  <si>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</si>
  <si>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</si>
  <si>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</si>
  <si>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</si>
  <si>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</si>
  <si>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</si>
  <si>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</si>
  <si>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1 06 06013 10 0000 110</t>
  </si>
  <si>
    <t xml:space="preserve"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 </t>
  </si>
  <si>
    <t>1 06 06023 10 0000 110</t>
  </si>
  <si>
    <t>Земельный налог, взимаемый по ставке, установленной подпунктом 2 пункта 1 статьи 394 Налогового кодекса РФ и применяемой к объекту налогообложения, расположенному в границах поселения</t>
  </si>
  <si>
    <t xml:space="preserve">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</si>
  <si>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</si>
  <si>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 xml:space="preserve"> 1 11 05035 10 0000 120</t>
  </si>
  <si>
    <t xml:space="preserve"> 1 11 09045 10 0000 120</t>
  </si>
  <si>
    <t>Прочие поступления от использования имущества, находящегося в собственности поселений</t>
  </si>
  <si>
    <t>Доходы от сдачи в аренду имущества, находящегося в оперативном управлении органов управления поселений</t>
  </si>
  <si>
    <t>114 02053 10 0000 410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</si>
  <si>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</si>
  <si>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 xml:space="preserve">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</si>
  <si>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</si>
  <si>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</si>
  <si>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</si>
  <si>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1 03 02000 01 0000 110</t>
  </si>
  <si>
    <t>Акцизы по подакцизным товарам (продукции), производимым на территории Российской Федерации</t>
  </si>
  <si>
    <t>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</si>
  <si>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</si>
  <si>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 xml:space="preserve"> 1 17 05050 10 0000 180</t>
  </si>
  <si>
    <t>Прочие неналоговые доходы бюджетов поселений</t>
  </si>
  <si>
    <t>Обеспечение проведения выборов и референдумов</t>
  </si>
  <si>
    <t>0200</t>
  </si>
  <si>
    <t>Мобилизационная и вневойсковая подготовка</t>
  </si>
  <si>
    <t>0203</t>
  </si>
  <si>
    <t>0107</t>
  </si>
  <si>
    <t>Муниципальная программа МО Новоладожского городского поселения "Безопасность Новоладожского городского поселения"</t>
  </si>
  <si>
    <t>Подпрограмма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</si>
  <si>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</si>
  <si>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05 4 7134</t>
  </si>
  <si>
    <t>05 4 7133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</si>
  <si>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</si>
  <si>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 xml:space="preserve">Обеспечение проведения выборов и референдумов
</t>
  </si>
  <si>
    <t>68 3 0000</t>
  </si>
  <si>
    <t>68 9 0601</t>
  </si>
  <si>
    <t>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</t>
  </si>
  <si>
    <t>1 13 02995 10 0000 130</t>
  </si>
  <si>
    <t>Прочие доходы от компенсации затрат бюджетов поселений</t>
  </si>
  <si>
    <t>Подпрограмма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</si>
  <si>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Расходы на обеспечение деятельности муниципальных казенных учреждений в рамках подпрограммы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</si>
  <si>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Предоставление муниципальным бюджетным учреждениям субсидий в рамках подпрограммы "Организация досуга и обеспечения жителей Новоладожского городского поселения услугами организаций культуры" муниципальной программы МО Новоладожского городского поселения "Культура Новоладожского городского поселения"</t>
  </si>
  <si>
    <t>Подпрограмма "Организации досуга и обеспечения жителей Новоладожского городского поселения услугами организаций культуры"</t>
  </si>
  <si>
    <t>Подпрограмма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</si>
  <si>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Организация и проведение праздничных мероприятий в рамках подпрограммы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</si>
  <si>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</si>
  <si>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04 2 4003</t>
  </si>
  <si>
    <t>Подпрограмма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</si>
  <si>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08 1 0302</t>
  </si>
  <si>
    <t>Муниципальная программа "Социальная поддержка отдельных категорий граждан"</t>
  </si>
  <si>
    <t>Подпрограмма "Материальная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</si>
  <si>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</si>
  <si>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Муниципальная программа "Физическая культура и спорт Новоладожского городского поселения"</t>
  </si>
  <si>
    <t>Подпрограмма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</si>
  <si>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68 3 0015</t>
  </si>
  <si>
    <t xml:space="preserve">Обеспечение деятельности органов местного самоуправления </t>
  </si>
  <si>
    <t>Резервный фонд администрации МО Новоладожского городского поселения в рамках непрограммных расходов органов местного самоуправления</t>
  </si>
  <si>
    <t>06 3 1004</t>
  </si>
  <si>
    <t>68 9 0605</t>
  </si>
  <si>
    <t>68 9 1007</t>
  </si>
  <si>
    <t>68 9 1008</t>
  </si>
  <si>
    <t>68 9 1009</t>
  </si>
  <si>
    <t>Муниципальная программа "Безопасность Новоладожского городского поселения"</t>
  </si>
  <si>
    <t>Подпрограмма "Предупреждение и ликвидация последствий чрезвычайных ситуаций в границах Новоладожского городского поселения "муниципальной программы "Безопасность Новоладожского городского поселения"</t>
  </si>
  <si>
    <t>05 2 1010</t>
  </si>
  <si>
    <t>Предупреждение и ликвидация последствий чрезвычайных ситуаций ,обеспечение безопасности людей на водоемах, создание технических средств оповещения населения в рамках подпрограммы "Предупреждение и ликвидация последствий чрезвычайных ситуаций в границах Новоладожского городского поселения " муниципальной программы "Безопасность Новоладожского городского поселения"</t>
  </si>
  <si>
    <t>Обеспечение мер пожарной безопасности в рамках подпрограммы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</si>
  <si>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05 3 1011</t>
  </si>
  <si>
    <t>Подпрограмма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</si>
  <si>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05 1 1012</t>
  </si>
  <si>
    <t xml:space="preserve"> Муниципальная программа "Дороги Новоладожского городского поселения"</t>
  </si>
  <si>
    <t>Подпрограмма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</si>
  <si>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03 0 0000</t>
  </si>
  <si>
    <t>03 1 0000</t>
  </si>
  <si>
    <t>Мероприятия по ремонту автомобильных дорог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</si>
  <si>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03 1 1012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</si>
  <si>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</si>
  <si>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03 2 1019</t>
  </si>
  <si>
    <t>Осуществление работ  по  повышению безопасности дорожного движения  и снижению травматизма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</si>
  <si>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03 2 1020</t>
  </si>
  <si>
    <t>Мероприятия по землеустройству и землепользованию</t>
  </si>
  <si>
    <t>68 9 1013</t>
  </si>
  <si>
    <t>Национальная оборона</t>
  </si>
  <si>
    <t>68 9 5118</t>
  </si>
  <si>
    <t xml:space="preserve">На 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</si>
  <si>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 xml:space="preserve"> 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</si>
  <si>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04 1 0000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</si>
  <si>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</si>
  <si>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</si>
  <si>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</si>
  <si>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Предоставление бюджетных инвестиций в объекты капитального строительства  собственности муниципальных образований 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</si>
  <si>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Осуществление капитального ремонт муниципального жилого фонда в рамках  непрограммных расходов органов местного самоуправления</t>
  </si>
  <si>
    <t>68 9 1022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</si>
  <si>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</si>
  <si>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</si>
  <si>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01 1 0000</t>
  </si>
  <si>
    <t>01 1 1024</t>
  </si>
  <si>
    <t>Мероприятия по обеспечению сноса  расселяемых аварийных домов в рамках  непрограммных расходов органов местного самоуправления</t>
  </si>
  <si>
    <t>68 9 1023</t>
  </si>
  <si>
    <t>Мероприятия в области коммунального хозяйства в рамках 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</si>
  <si>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</si>
  <si>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</si>
  <si>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01 2 1025</t>
  </si>
  <si>
    <t>Подпрограмма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</si>
  <si>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01 3 0000</t>
  </si>
  <si>
    <t>01 3 1026</t>
  </si>
  <si>
    <t>68 9 1027</t>
  </si>
  <si>
    <t xml:space="preserve">Уличное освещение в рамках  непрограммных расходов органов местного самоуправления </t>
  </si>
  <si>
    <t xml:space="preserve">Осуществление  организации ритуальных услуг и содержанию мест захоронения  в рамках непрограммных расходов органов местного самоуправления </t>
  </si>
  <si>
    <t>68 9 1028</t>
  </si>
  <si>
    <t xml:space="preserve">Осуществление  прочих мероприятий по благоустройству  в рамках непрограммных расходов органов местного самоуправления </t>
  </si>
  <si>
    <t>68 9 1029</t>
  </si>
  <si>
    <t xml:space="preserve"> Муниципальная программа "Благоустройство территории Новоладожского городского поселения"</t>
  </si>
  <si>
    <t>02 1 0000</t>
  </si>
  <si>
    <t>Подпрограмма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</si>
  <si>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02 1 1030</t>
  </si>
  <si>
    <t>Озеленение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</si>
  <si>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02 1 1031</t>
  </si>
  <si>
    <t>Организация благоустройства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</si>
  <si>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Подпрограмма "Создание и развитие парковой зоны отдыха на территории Новоладожского городского поселения  " муниципальной программы "Благоустройство территории Новоладожского городского поселения"</t>
  </si>
  <si>
    <t>Мероприятия по созданию зоны отдыха жителей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</si>
  <si>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</si>
  <si>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(приложение 7) </t>
  </si>
  <si>
    <t xml:space="preserve">(приложение 6 )   </t>
  </si>
  <si>
    <t>02 1 1032</t>
  </si>
  <si>
    <t>03 2 0000</t>
  </si>
  <si>
    <t>04 1 1021</t>
  </si>
  <si>
    <t>05 01 1012</t>
  </si>
  <si>
    <t>Подпрограмма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</si>
  <si>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Муниципальная программа  МО Новоладожского городского поселения "Культура Новоладожского городского поселения"</t>
  </si>
  <si>
    <t>07 1 1037</t>
  </si>
  <si>
    <t>02 2 1035</t>
  </si>
  <si>
    <t>02 2 1036</t>
  </si>
  <si>
    <t>870</t>
  </si>
  <si>
    <t>Распределение бюджетных ассигнований по целевым статьям (муниципальным программам МО Новоладожского городского поселения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2014 год</t>
  </si>
  <si>
    <t>Распределение бюджетных ассигнований по разделам и подразделам, целевым статьям (муниципальным программам МО Новоладожского городского поселения и непрограммным направлениям деятельности) и видам расходов классификации расходов бюджета на 2014 год</t>
  </si>
  <si>
    <t xml:space="preserve">(приложение 9) </t>
  </si>
  <si>
    <t>116</t>
  </si>
  <si>
    <t>01 4 1038</t>
  </si>
  <si>
    <t>01 4 0000</t>
  </si>
  <si>
    <t>Реализация мероприятий по обеспечению перевода жилого фонда на природный газ рамках подпрограммы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</si>
  <si>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</si>
  <si>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Вырубка аварийных и сухостойных деревьев, покос травы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</si>
  <si>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дорожек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</si>
  <si>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</si>
  <si>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>322</t>
  </si>
  <si>
    <t>Субсидии гражданам на приобретение жилья</t>
  </si>
  <si>
    <t>68 9 1039</t>
  </si>
  <si>
    <t xml:space="preserve">Расходы на оказание материальной помощи за счет средств резервного фонда в рамках  непрограммных расходов органов местного самоуправления </t>
  </si>
  <si>
    <t xml:space="preserve">Пособия, компенсации, меры социальной поддержки
по публичным нормативным обязательствам
</t>
  </si>
  <si>
    <t>68 9 1040</t>
  </si>
  <si>
    <t>Ремонт многоквартирных домов городского поселения в рамках подпрограммы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</si>
  <si>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Приобретение недвижимого имущества-жилого помещения в муниципальную собственность  в рамках непрограммных расходов органов местного самоуправления</t>
  </si>
  <si>
    <t>Установка  предупреждающих дорожных знаков, «Лежачих полицейских», ограждений,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</si>
  <si>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</si>
  <si>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</si>
  <si>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 средства Ленинградской области)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</si>
  <si>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местного бюджета)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</si>
  <si>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</si>
  <si>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Ленинградской области)</t>
  </si>
  <si>
    <t>68 9 7202</t>
  </si>
  <si>
    <t>Выполнение наказов избирателей</t>
  </si>
  <si>
    <t>68 9 7203</t>
  </si>
  <si>
    <t>Подготовка и проведение мероприятий, посвященных Дню образования ЛО"</t>
  </si>
  <si>
    <t>Мероприятия, направленные на развитие части территории МО Новоладожское городское поселение</t>
  </si>
  <si>
    <t>68 9 7088</t>
  </si>
  <si>
    <t>Создание условий для эффективного выполнения органами местного самоуправления своих полномочий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</si>
  <si>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</si>
  <si>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</si>
  <si>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</si>
  <si>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</si>
  <si>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</si>
  <si>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1 03 02240 01 0000 110</t>
  </si>
  <si>
    <t>1 03 02250 01 0000 110</t>
  </si>
  <si>
    <t>1 03 02260 01 0000 110</t>
  </si>
  <si>
    <t>68 9 1041</t>
  </si>
  <si>
    <t>Устройство спортивной площадки</t>
  </si>
  <si>
    <t xml:space="preserve">Бюджетные инвестиции в объекты капитального строительства государственной (муниципальной) собственности
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</si>
  <si>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</si>
  <si>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</si>
  <si>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68 9 6009</t>
  </si>
  <si>
    <t>Подпрограмма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</si>
  <si>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04 3 0000</t>
  </si>
  <si>
    <t>04 3 1021</t>
  </si>
  <si>
    <t>03 1 7014</t>
  </si>
  <si>
    <t>Ремонт автомобильных дорог общего пользования местного значения , в том числе в населенных пунктах</t>
  </si>
  <si>
    <t>01 3 7026</t>
  </si>
  <si>
    <t>Устройство спортивной площадки(ВМР)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</si>
</sst>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_р_._-;\-* #,##0.00000_р_._-;_-* &quot;-&quot;?????_р_._-;_-@_-"/>
    <numFmt numFmtId="187" formatCode="_-* #,##0.0000000_р_._-;\-* #,##0.0000000_р_._-;_-* &quot;-&quot;???????_р_._-;_-@_-"/>
    <numFmt numFmtId="188" formatCode="_-* #,##0.000000000_р_._-;\-* #,##0.000000000_р_._-;_-* &quot;-&quot;??_р_._-;_-@_-"/>
    <numFmt numFmtId="189" formatCode="_-* #,##0.0000000000_р_._-;\-* #,##0.0000000000_р_._-;_-* &quot;-&quot;??_р_._-;_-@_-"/>
    <numFmt numFmtId="190" formatCode="_-* #,##0.00000000000_р_._-;\-* #,##0.00000000000_р_._-;_-* &quot;-&quot;??_р_._-;_-@_-"/>
    <numFmt numFmtId="191" formatCode="_-* #,##0.0000_р_._-;\-* #,##0.0000_р_._-;_-* &quot;-&quot;????_р_._-;_-@_-"/>
    <numFmt numFmtId="192" formatCode="_-* #,##0.0000000000_р_._-;\-* #,##0.0000000000_р_._-;_-* &quot;-&quot;??????????_р_._-;_-@_-"/>
    <numFmt numFmtId="193" formatCode="#,##0.000"/>
    <numFmt numFmtId="194" formatCode="#,##0.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_-* #,##0_р_._-;\-* #,##0_р_._-;_-* &quot;-&quot;??_р_._-;_-@_-"/>
  </numFmts>
  <fonts count="48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349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9" fontId="9" fillId="0" borderId="0" xfId="53" applyNumberFormat="1" applyFont="1" applyFill="1" applyAlignment="1">
      <alignment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top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49" fontId="11" fillId="0" borderId="15" xfId="53" applyNumberFormat="1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vertical="center" wrapText="1"/>
      <protection/>
    </xf>
    <xf numFmtId="0" fontId="10" fillId="0" borderId="16" xfId="53" applyFont="1" applyFill="1" applyBorder="1" applyAlignment="1">
      <alignment horizontal="center" vertical="center"/>
      <protection/>
    </xf>
    <xf numFmtId="49" fontId="10" fillId="0" borderId="17" xfId="53" applyNumberFormat="1" applyFont="1" applyFill="1" applyBorder="1" applyAlignment="1">
      <alignment vertical="center"/>
      <protection/>
    </xf>
    <xf numFmtId="0" fontId="9" fillId="0" borderId="18" xfId="0" applyFont="1" applyFill="1" applyBorder="1" applyAlignment="1">
      <alignment horizontal="left" vertical="center" wrapText="1"/>
    </xf>
    <xf numFmtId="0" fontId="9" fillId="0" borderId="0" xfId="53" applyFont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/>
      <protection/>
    </xf>
    <xf numFmtId="49" fontId="9" fillId="0" borderId="19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vertical="center" wrapText="1"/>
      <protection/>
    </xf>
    <xf numFmtId="0" fontId="4" fillId="0" borderId="20" xfId="53" applyFont="1" applyBorder="1" applyAlignment="1">
      <alignment vertical="center"/>
      <protection/>
    </xf>
    <xf numFmtId="0" fontId="4" fillId="0" borderId="19" xfId="53" applyFont="1" applyBorder="1" applyAlignment="1">
      <alignment vertical="center"/>
      <protection/>
    </xf>
    <xf numFmtId="49" fontId="4" fillId="0" borderId="19" xfId="53" applyNumberFormat="1" applyFont="1" applyBorder="1" applyAlignment="1">
      <alignment horizontal="center" vertical="center"/>
      <protection/>
    </xf>
    <xf numFmtId="49" fontId="4" fillId="0" borderId="21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22" xfId="53" applyFont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wrapText="1"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65" fontId="11" fillId="0" borderId="18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2" fontId="9" fillId="0" borderId="18" xfId="0" applyNumberFormat="1" applyFont="1" applyFill="1" applyBorder="1" applyAlignment="1">
      <alignment horizontal="left" vertical="top" wrapText="1"/>
    </xf>
    <xf numFmtId="49" fontId="9" fillId="0" borderId="18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11" fontId="9" fillId="0" borderId="18" xfId="0" applyNumberFormat="1" applyFont="1" applyFill="1" applyBorder="1" applyAlignment="1">
      <alignment horizontal="left" vertical="top" wrapText="1"/>
    </xf>
    <xf numFmtId="165" fontId="9" fillId="0" borderId="18" xfId="0" applyNumberFormat="1" applyFont="1" applyFill="1" applyBorder="1" applyAlignment="1">
      <alignment horizontal="left" vertical="top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7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 wrapText="1"/>
    </xf>
    <xf numFmtId="49" fontId="11" fillId="0" borderId="24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49" fontId="15" fillId="0" borderId="18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4" fillId="0" borderId="15" xfId="53" applyFont="1" applyBorder="1" applyAlignment="1">
      <alignment horizontal="left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49" fontId="4" fillId="0" borderId="13" xfId="53" applyNumberFormat="1" applyFont="1" applyBorder="1" applyAlignment="1">
      <alignment horizontal="center" vertical="center"/>
      <protection/>
    </xf>
    <xf numFmtId="0" fontId="4" fillId="0" borderId="25" xfId="53" applyFont="1" applyBorder="1" applyAlignment="1">
      <alignment vertical="center"/>
      <protection/>
    </xf>
    <xf numFmtId="0" fontId="4" fillId="0" borderId="25" xfId="53" applyFont="1" applyBorder="1" applyAlignment="1">
      <alignment vertical="center" wrapText="1"/>
      <protection/>
    </xf>
    <xf numFmtId="0" fontId="4" fillId="0" borderId="13" xfId="53" applyFont="1" applyBorder="1" applyAlignment="1">
      <alignment vertical="center"/>
      <protection/>
    </xf>
    <xf numFmtId="0" fontId="4" fillId="0" borderId="25" xfId="53" applyFont="1" applyBorder="1" applyAlignment="1">
      <alignment horizontal="left" vertical="center"/>
      <protection/>
    </xf>
    <xf numFmtId="49" fontId="9" fillId="0" borderId="13" xfId="53" applyNumberFormat="1" applyFont="1" applyBorder="1" applyAlignment="1">
      <alignment horizontal="center" vertical="center"/>
      <protection/>
    </xf>
    <xf numFmtId="49" fontId="4" fillId="0" borderId="25" xfId="53" applyNumberFormat="1" applyFont="1" applyBorder="1" applyAlignment="1">
      <alignment horizontal="center" vertical="center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49" fontId="4" fillId="0" borderId="26" xfId="53" applyNumberFormat="1" applyFont="1" applyBorder="1" applyAlignment="1">
      <alignment horizontal="center" vertical="center"/>
      <protection/>
    </xf>
    <xf numFmtId="0" fontId="4" fillId="0" borderId="25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/>
      <protection/>
    </xf>
    <xf numFmtId="49" fontId="5" fillId="0" borderId="16" xfId="53" applyNumberFormat="1" applyFont="1" applyBorder="1" applyAlignment="1">
      <alignment horizontal="center" vertical="center"/>
      <protection/>
    </xf>
    <xf numFmtId="49" fontId="5" fillId="0" borderId="27" xfId="53" applyNumberFormat="1" applyFont="1" applyBorder="1" applyAlignment="1">
      <alignment horizontal="center" vertical="center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/>
      <protection/>
    </xf>
    <xf numFmtId="49" fontId="4" fillId="0" borderId="27" xfId="53" applyNumberFormat="1" applyFont="1" applyBorder="1" applyAlignment="1">
      <alignment horizontal="center" vertical="center"/>
      <protection/>
    </xf>
    <xf numFmtId="0" fontId="9" fillId="0" borderId="18" xfId="0" applyFont="1" applyFill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" fillId="0" borderId="15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left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" fillId="0" borderId="18" xfId="0" applyFont="1" applyFill="1" applyBorder="1" applyAlignment="1">
      <alignment horizontal="left" wrapText="1"/>
    </xf>
    <xf numFmtId="11" fontId="11" fillId="0" borderId="18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wrapText="1"/>
    </xf>
    <xf numFmtId="0" fontId="9" fillId="0" borderId="20" xfId="53" applyFont="1" applyFill="1" applyBorder="1" applyAlignment="1">
      <alignment wrapText="1"/>
      <protection/>
    </xf>
    <xf numFmtId="0" fontId="9" fillId="0" borderId="15" xfId="0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9" fontId="12" fillId="0" borderId="17" xfId="53" applyNumberFormat="1" applyFont="1" applyFill="1" applyBorder="1" applyAlignment="1">
      <alignment vertical="center"/>
      <protection/>
    </xf>
    <xf numFmtId="49" fontId="9" fillId="0" borderId="25" xfId="53" applyNumberFormat="1" applyFont="1" applyFill="1" applyBorder="1" applyAlignment="1">
      <alignment vertical="center"/>
      <protection/>
    </xf>
    <xf numFmtId="49" fontId="9" fillId="0" borderId="28" xfId="53" applyNumberFormat="1" applyFont="1" applyFill="1" applyBorder="1" applyAlignment="1">
      <alignment vertical="center"/>
      <protection/>
    </xf>
    <xf numFmtId="0" fontId="9" fillId="0" borderId="25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4" fontId="9" fillId="0" borderId="29" xfId="0" applyNumberFormat="1" applyFont="1" applyFill="1" applyBorder="1" applyAlignment="1">
      <alignment horizontal="center" vertical="center"/>
    </xf>
    <xf numFmtId="0" fontId="9" fillId="0" borderId="25" xfId="53" applyNumberFormat="1" applyFont="1" applyFill="1" applyBorder="1" applyAlignment="1">
      <alignment horizontal="left" vertical="center" wrapText="1"/>
      <protection/>
    </xf>
    <xf numFmtId="49" fontId="9" fillId="0" borderId="25" xfId="53" applyNumberFormat="1" applyFont="1" applyFill="1" applyBorder="1" applyAlignment="1">
      <alignment vertical="center" wrapText="1"/>
      <protection/>
    </xf>
    <xf numFmtId="49" fontId="9" fillId="0" borderId="28" xfId="53" applyNumberFormat="1" applyFont="1" applyFill="1" applyBorder="1" applyAlignment="1">
      <alignment vertical="center" wrapText="1"/>
      <protection/>
    </xf>
    <xf numFmtId="49" fontId="11" fillId="0" borderId="17" xfId="53" applyNumberFormat="1" applyFont="1" applyFill="1" applyBorder="1" applyAlignment="1">
      <alignment vertical="center"/>
      <protection/>
    </xf>
    <xf numFmtId="49" fontId="11" fillId="4" borderId="17" xfId="53" applyNumberFormat="1" applyFont="1" applyFill="1" applyBorder="1" applyAlignment="1">
      <alignment vertical="center"/>
      <protection/>
    </xf>
    <xf numFmtId="49" fontId="11" fillId="4" borderId="17" xfId="53" applyNumberFormat="1" applyFont="1" applyFill="1" applyBorder="1" applyAlignment="1">
      <alignment vertical="center" wrapText="1"/>
      <protection/>
    </xf>
    <xf numFmtId="0" fontId="11" fillId="4" borderId="17" xfId="0" applyFont="1" applyFill="1" applyBorder="1" applyAlignment="1">
      <alignment vertical="center" wrapText="1"/>
    </xf>
    <xf numFmtId="43" fontId="17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 vertical="center" wrapText="1"/>
      <protection/>
    </xf>
    <xf numFmtId="4" fontId="9" fillId="0" borderId="0" xfId="53" applyNumberFormat="1" applyFont="1" applyAlignment="1">
      <alignment horizontal="right" vertical="center"/>
      <protection/>
    </xf>
    <xf numFmtId="4" fontId="9" fillId="0" borderId="0" xfId="53" applyNumberFormat="1" applyFont="1" applyAlignment="1">
      <alignment vertical="center"/>
      <protection/>
    </xf>
    <xf numFmtId="4" fontId="13" fillId="0" borderId="0" xfId="53" applyNumberFormat="1" applyFont="1" applyAlignment="1">
      <alignment horizontal="center" vertical="center"/>
      <protection/>
    </xf>
    <xf numFmtId="4" fontId="5" fillId="0" borderId="16" xfId="65" applyNumberFormat="1" applyFont="1" applyBorder="1" applyAlignment="1">
      <alignment horizontal="center" vertical="center"/>
    </xf>
    <xf numFmtId="4" fontId="4" fillId="0" borderId="13" xfId="65" applyNumberFormat="1" applyFont="1" applyFill="1" applyBorder="1" applyAlignment="1">
      <alignment horizontal="center" vertical="center"/>
    </xf>
    <xf numFmtId="4" fontId="4" fillId="0" borderId="19" xfId="65" applyNumberFormat="1" applyFont="1" applyFill="1" applyBorder="1" applyAlignment="1">
      <alignment horizontal="center" vertical="center"/>
    </xf>
    <xf numFmtId="4" fontId="5" fillId="0" borderId="16" xfId="65" applyNumberFormat="1" applyFont="1" applyFill="1" applyBorder="1" applyAlignment="1">
      <alignment horizontal="center" vertical="center"/>
    </xf>
    <xf numFmtId="4" fontId="4" fillId="24" borderId="13" xfId="65" applyNumberFormat="1" applyFont="1" applyFill="1" applyBorder="1" applyAlignment="1">
      <alignment horizontal="center" vertical="center"/>
    </xf>
    <xf numFmtId="4" fontId="4" fillId="0" borderId="14" xfId="65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30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vertical="center"/>
      <protection/>
    </xf>
    <xf numFmtId="49" fontId="11" fillId="0" borderId="24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5" fillId="0" borderId="30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31" xfId="53" applyFont="1" applyBorder="1" applyAlignment="1">
      <alignment horizontal="left" vertical="center"/>
      <protection/>
    </xf>
    <xf numFmtId="49" fontId="5" fillId="0" borderId="32" xfId="53" applyNumberFormat="1" applyFont="1" applyBorder="1" applyAlignment="1">
      <alignment horizontal="center" vertical="center"/>
      <protection/>
    </xf>
    <xf numFmtId="49" fontId="4" fillId="0" borderId="33" xfId="53" applyNumberFormat="1" applyFont="1" applyBorder="1" applyAlignment="1">
      <alignment horizontal="center" vertical="center"/>
      <protection/>
    </xf>
    <xf numFmtId="4" fontId="4" fillId="0" borderId="32" xfId="65" applyNumberFormat="1" applyFont="1" applyBorder="1" applyAlignment="1">
      <alignment horizontal="center" vertical="center"/>
    </xf>
    <xf numFmtId="4" fontId="9" fillId="0" borderId="0" xfId="53" applyNumberFormat="1" applyFont="1" applyFill="1" applyAlignment="1">
      <alignment vertical="center"/>
      <protection/>
    </xf>
    <xf numFmtId="0" fontId="2" fillId="0" borderId="18" xfId="53" applyFont="1" applyFill="1" applyBorder="1" applyAlignment="1">
      <alignment vertical="center"/>
      <protection/>
    </xf>
    <xf numFmtId="49" fontId="15" fillId="0" borderId="18" xfId="53" applyNumberFormat="1" applyFont="1" applyFill="1" applyBorder="1" applyAlignment="1">
      <alignment horizontal="center" vertical="center" wrapText="1"/>
      <protection/>
    </xf>
    <xf numFmtId="0" fontId="23" fillId="0" borderId="18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24" xfId="0" applyNumberFormat="1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4" fontId="9" fillId="0" borderId="0" xfId="53" applyNumberFormat="1" applyFont="1" applyFill="1" applyAlignment="1">
      <alignment horizontal="right" vertical="center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2" fillId="0" borderId="18" xfId="0" applyNumberFormat="1" applyFont="1" applyFill="1" applyBorder="1" applyAlignment="1">
      <alignment horizontal="center" vertical="center" wrapText="1"/>
    </xf>
    <xf numFmtId="0" fontId="9" fillId="0" borderId="25" xfId="53" applyFont="1" applyFill="1" applyBorder="1" applyAlignment="1">
      <alignment vertical="center" wrapText="1"/>
      <protection/>
    </xf>
    <xf numFmtId="0" fontId="9" fillId="0" borderId="34" xfId="53" applyFont="1" applyFill="1" applyBorder="1" applyAlignment="1">
      <alignment vertical="center"/>
      <protection/>
    </xf>
    <xf numFmtId="0" fontId="9" fillId="0" borderId="35" xfId="53" applyFont="1" applyFill="1" applyBorder="1" applyAlignment="1">
      <alignment vertical="center"/>
      <protection/>
    </xf>
    <xf numFmtId="0" fontId="9" fillId="0" borderId="25" xfId="53" applyFont="1" applyFill="1" applyBorder="1" applyAlignment="1">
      <alignment vertical="center"/>
      <protection/>
    </xf>
    <xf numFmtId="0" fontId="9" fillId="0" borderId="20" xfId="53" applyFont="1" applyFill="1" applyBorder="1" applyAlignment="1">
      <alignment horizontal="left" vertical="center"/>
      <protection/>
    </xf>
    <xf numFmtId="0" fontId="9" fillId="0" borderId="20" xfId="53" applyFont="1" applyFill="1" applyBorder="1" applyAlignment="1">
      <alignment vertical="center"/>
      <protection/>
    </xf>
    <xf numFmtId="0" fontId="9" fillId="0" borderId="25" xfId="53" applyFont="1" applyFill="1" applyBorder="1" applyAlignment="1">
      <alignment horizontal="left" vertical="center"/>
      <protection/>
    </xf>
    <xf numFmtId="182" fontId="17" fillId="0" borderId="0" xfId="0" applyNumberFormat="1" applyFont="1" applyFill="1" applyAlignment="1">
      <alignment/>
    </xf>
    <xf numFmtId="43" fontId="7" fillId="0" borderId="0" xfId="63" applyNumberFormat="1" applyFont="1" applyFill="1" applyAlignment="1">
      <alignment horizontal="right" vertical="center"/>
    </xf>
    <xf numFmtId="43" fontId="7" fillId="0" borderId="0" xfId="63" applyNumberFormat="1" applyFont="1" applyFill="1" applyAlignment="1">
      <alignment vertical="center"/>
    </xf>
    <xf numFmtId="43" fontId="11" fillId="0" borderId="18" xfId="63" applyNumberFormat="1" applyFont="1" applyFill="1" applyBorder="1" applyAlignment="1">
      <alignment vertical="center" wrapText="1"/>
    </xf>
    <xf numFmtId="43" fontId="15" fillId="0" borderId="18" xfId="63" applyNumberFormat="1" applyFont="1" applyFill="1" applyBorder="1" applyAlignment="1">
      <alignment vertical="center" wrapText="1"/>
    </xf>
    <xf numFmtId="43" fontId="7" fillId="0" borderId="18" xfId="63" applyNumberFormat="1" applyFont="1" applyFill="1" applyBorder="1" applyAlignment="1">
      <alignment vertical="center" wrapText="1"/>
    </xf>
    <xf numFmtId="43" fontId="9" fillId="0" borderId="18" xfId="63" applyNumberFormat="1" applyFont="1" applyFill="1" applyBorder="1" applyAlignment="1">
      <alignment vertical="center" wrapText="1"/>
    </xf>
    <xf numFmtId="43" fontId="7" fillId="0" borderId="18" xfId="63" applyNumberFormat="1" applyFont="1" applyFill="1" applyBorder="1" applyAlignment="1">
      <alignment vertical="center"/>
    </xf>
    <xf numFmtId="43" fontId="15" fillId="0" borderId="18" xfId="63" applyNumberFormat="1" applyFont="1" applyFill="1" applyBorder="1" applyAlignment="1">
      <alignment vertical="center"/>
    </xf>
    <xf numFmtId="43" fontId="43" fillId="0" borderId="0" xfId="63" applyNumberFormat="1" applyFont="1" applyFill="1" applyAlignment="1">
      <alignment vertical="center"/>
    </xf>
    <xf numFmtId="4" fontId="17" fillId="0" borderId="0" xfId="0" applyNumberFormat="1" applyFont="1" applyFill="1" applyAlignment="1">
      <alignment/>
    </xf>
    <xf numFmtId="4" fontId="42" fillId="0" borderId="0" xfId="0" applyNumberFormat="1" applyFont="1" applyFill="1" applyAlignment="1">
      <alignment wrapText="1"/>
    </xf>
    <xf numFmtId="4" fontId="17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left"/>
    </xf>
    <xf numFmtId="4" fontId="21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left"/>
    </xf>
    <xf numFmtId="4" fontId="21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/>
    </xf>
    <xf numFmtId="4" fontId="18" fillId="25" borderId="0" xfId="0" applyNumberFormat="1" applyFont="1" applyFill="1" applyAlignment="1">
      <alignment/>
    </xf>
    <xf numFmtId="43" fontId="3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49" fontId="9" fillId="0" borderId="32" xfId="53" applyNumberFormat="1" applyFont="1" applyFill="1" applyBorder="1" applyAlignment="1">
      <alignment vertical="center" wrapText="1"/>
      <protection/>
    </xf>
    <xf numFmtId="49" fontId="9" fillId="0" borderId="20" xfId="53" applyNumberFormat="1" applyFont="1" applyFill="1" applyBorder="1" applyAlignment="1">
      <alignment vertical="center" wrapText="1"/>
      <protection/>
    </xf>
    <xf numFmtId="176" fontId="9" fillId="0" borderId="15" xfId="53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43" fontId="9" fillId="0" borderId="0" xfId="53" applyNumberFormat="1" applyFont="1" applyAlignment="1">
      <alignment vertical="center"/>
      <protection/>
    </xf>
    <xf numFmtId="176" fontId="9" fillId="0" borderId="28" xfId="53" applyNumberFormat="1" applyFont="1" applyFill="1" applyBorder="1" applyAlignment="1">
      <alignment vertical="center" wrapText="1"/>
      <protection/>
    </xf>
    <xf numFmtId="0" fontId="17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/>
    </xf>
    <xf numFmtId="4" fontId="17" fillId="24" borderId="0" xfId="0" applyNumberFormat="1" applyFont="1" applyFill="1" applyAlignment="1">
      <alignment/>
    </xf>
    <xf numFmtId="43" fontId="17" fillId="24" borderId="0" xfId="0" applyNumberFormat="1" applyFont="1" applyFill="1" applyAlignment="1">
      <alignment/>
    </xf>
    <xf numFmtId="4" fontId="9" fillId="0" borderId="0" xfId="53" applyNumberFormat="1" applyFont="1" applyFill="1" applyAlignment="1">
      <alignment horizontal="center" vertical="center"/>
      <protection/>
    </xf>
    <xf numFmtId="4" fontId="11" fillId="0" borderId="11" xfId="53" applyNumberFormat="1" applyFont="1" applyFill="1" applyBorder="1" applyAlignment="1">
      <alignment horizontal="center" vertical="center"/>
      <protection/>
    </xf>
    <xf numFmtId="4" fontId="11" fillId="0" borderId="12" xfId="53" applyNumberFormat="1" applyFont="1" applyFill="1" applyBorder="1" applyAlignment="1">
      <alignment horizontal="center" vertical="top"/>
      <protection/>
    </xf>
    <xf numFmtId="4" fontId="12" fillId="0" borderId="16" xfId="53" applyNumberFormat="1" applyFont="1" applyFill="1" applyBorder="1" applyAlignment="1">
      <alignment horizontal="center" vertical="center"/>
      <protection/>
    </xf>
    <xf numFmtId="4" fontId="11" fillId="4" borderId="16" xfId="53" applyNumberFormat="1" applyFont="1" applyFill="1" applyBorder="1" applyAlignment="1">
      <alignment horizontal="center" vertical="center"/>
      <protection/>
    </xf>
    <xf numFmtId="4" fontId="9" fillId="0" borderId="13" xfId="53" applyNumberFormat="1" applyFont="1" applyFill="1" applyBorder="1" applyAlignment="1">
      <alignment horizontal="center" vertical="center"/>
      <protection/>
    </xf>
    <xf numFmtId="4" fontId="9" fillId="0" borderId="14" xfId="53" applyNumberFormat="1" applyFont="1" applyFill="1" applyBorder="1" applyAlignment="1">
      <alignment horizontal="center" vertical="center"/>
      <protection/>
    </xf>
    <xf numFmtId="4" fontId="9" fillId="0" borderId="29" xfId="53" applyNumberFormat="1" applyFont="1" applyFill="1" applyBorder="1" applyAlignment="1">
      <alignment horizontal="center" vertical="center"/>
      <protection/>
    </xf>
    <xf numFmtId="4" fontId="11" fillId="0" borderId="16" xfId="53" applyNumberFormat="1" applyFont="1" applyFill="1" applyBorder="1" applyAlignment="1">
      <alignment horizontal="center" vertical="center"/>
      <protection/>
    </xf>
    <xf numFmtId="4" fontId="9" fillId="0" borderId="32" xfId="53" applyNumberFormat="1" applyFont="1" applyFill="1" applyBorder="1" applyAlignment="1">
      <alignment horizontal="center" vertical="center"/>
      <protection/>
    </xf>
    <xf numFmtId="4" fontId="9" fillId="0" borderId="19" xfId="53" applyNumberFormat="1" applyFont="1" applyFill="1" applyBorder="1" applyAlignment="1">
      <alignment horizontal="center" vertical="center"/>
      <protection/>
    </xf>
    <xf numFmtId="4" fontId="11" fillId="0" borderId="14" xfId="53" applyNumberFormat="1" applyFont="1" applyFill="1" applyBorder="1" applyAlignment="1">
      <alignment horizontal="center" vertical="center"/>
      <protection/>
    </xf>
    <xf numFmtId="4" fontId="10" fillId="0" borderId="16" xfId="53" applyNumberFormat="1" applyFont="1" applyFill="1" applyBorder="1" applyAlignment="1">
      <alignment horizontal="center" vertical="center"/>
      <protection/>
    </xf>
    <xf numFmtId="4" fontId="10" fillId="0" borderId="16" xfId="65" applyNumberFormat="1" applyFont="1" applyBorder="1" applyAlignment="1">
      <alignment horizontal="center" vertical="center"/>
    </xf>
    <xf numFmtId="4" fontId="44" fillId="0" borderId="0" xfId="53" applyNumberFormat="1" applyFont="1" applyAlignment="1">
      <alignment vertical="center"/>
      <protection/>
    </xf>
    <xf numFmtId="43" fontId="17" fillId="0" borderId="0" xfId="63" applyNumberFormat="1" applyFont="1" applyFill="1" applyAlignment="1">
      <alignment vertical="center"/>
    </xf>
    <xf numFmtId="43" fontId="9" fillId="0" borderId="0" xfId="63" applyNumberFormat="1" applyFont="1" applyFill="1" applyBorder="1" applyAlignment="1">
      <alignment vertical="center" wrapText="1"/>
    </xf>
    <xf numFmtId="43" fontId="17" fillId="0" borderId="0" xfId="0" applyNumberFormat="1" applyFont="1" applyFill="1" applyAlignment="1">
      <alignment horizontal="left"/>
    </xf>
    <xf numFmtId="0" fontId="9" fillId="24" borderId="23" xfId="0" applyFont="1" applyFill="1" applyBorder="1" applyAlignment="1">
      <alignment horizontal="left" vertical="center" wrapText="1"/>
    </xf>
    <xf numFmtId="49" fontId="9" fillId="24" borderId="10" xfId="0" applyNumberFormat="1" applyFont="1" applyFill="1" applyBorder="1" applyAlignment="1">
      <alignment horizontal="center" vertical="center" wrapText="1"/>
    </xf>
    <xf numFmtId="49" fontId="7" fillId="24" borderId="24" xfId="0" applyNumberFormat="1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7" fillId="24" borderId="18" xfId="0" applyFont="1" applyFill="1" applyBorder="1" applyAlignment="1">
      <alignment horizontal="left" wrapText="1"/>
    </xf>
    <xf numFmtId="165" fontId="9" fillId="0" borderId="21" xfId="0" applyNumberFormat="1" applyFont="1" applyFill="1" applyBorder="1" applyAlignment="1">
      <alignment horizontal="left" vertical="top" wrapText="1"/>
    </xf>
    <xf numFmtId="0" fontId="9" fillId="24" borderId="14" xfId="53" applyFont="1" applyFill="1" applyBorder="1" applyAlignment="1">
      <alignment horizontal="center" vertical="center"/>
      <protection/>
    </xf>
    <xf numFmtId="49" fontId="9" fillId="24" borderId="17" xfId="53" applyNumberFormat="1" applyFont="1" applyFill="1" applyBorder="1" applyAlignment="1">
      <alignment vertical="center"/>
      <protection/>
    </xf>
    <xf numFmtId="4" fontId="9" fillId="24" borderId="16" xfId="53" applyNumberFormat="1" applyFont="1" applyFill="1" applyBorder="1" applyAlignment="1">
      <alignment horizontal="center" vertical="center"/>
      <protection/>
    </xf>
    <xf numFmtId="4" fontId="44" fillId="0" borderId="0" xfId="53" applyNumberFormat="1" applyFont="1" applyFill="1" applyAlignment="1">
      <alignment vertical="center"/>
      <protection/>
    </xf>
    <xf numFmtId="0" fontId="9" fillId="24" borderId="18" xfId="0" applyFont="1" applyFill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center" vertical="center"/>
    </xf>
    <xf numFmtId="0" fontId="9" fillId="24" borderId="0" xfId="53" applyFont="1" applyFill="1" applyAlignment="1">
      <alignment vertical="center"/>
      <protection/>
    </xf>
    <xf numFmtId="0" fontId="17" fillId="24" borderId="0" xfId="0" applyFont="1" applyFill="1" applyAlignment="1">
      <alignment vertical="center"/>
    </xf>
    <xf numFmtId="43" fontId="18" fillId="24" borderId="0" xfId="0" applyNumberFormat="1" applyFon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left"/>
    </xf>
    <xf numFmtId="0" fontId="17" fillId="24" borderId="0" xfId="0" applyFont="1" applyFill="1" applyAlignment="1">
      <alignment vertical="center"/>
    </xf>
    <xf numFmtId="0" fontId="18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43" fontId="20" fillId="24" borderId="0" xfId="0" applyNumberFormat="1" applyFont="1" applyFill="1" applyAlignment="1">
      <alignment horizontal="center"/>
    </xf>
    <xf numFmtId="43" fontId="18" fillId="24" borderId="0" xfId="0" applyNumberFormat="1" applyFont="1" applyFill="1" applyAlignment="1">
      <alignment/>
    </xf>
    <xf numFmtId="0" fontId="17" fillId="24" borderId="0" xfId="0" applyFont="1" applyFill="1" applyBorder="1" applyAlignment="1">
      <alignment/>
    </xf>
    <xf numFmtId="43" fontId="7" fillId="24" borderId="0" xfId="63" applyNumberFormat="1" applyFont="1" applyFill="1" applyAlignment="1">
      <alignment horizontal="right" vertical="center"/>
    </xf>
    <xf numFmtId="43" fontId="9" fillId="24" borderId="0" xfId="53" applyNumberFormat="1" applyFont="1" applyFill="1" applyAlignment="1">
      <alignment horizontal="right" vertical="center"/>
      <protection/>
    </xf>
    <xf numFmtId="43" fontId="7" fillId="24" borderId="0" xfId="63" applyNumberFormat="1" applyFont="1" applyFill="1" applyAlignment="1">
      <alignment vertical="center"/>
    </xf>
    <xf numFmtId="43" fontId="11" fillId="24" borderId="18" xfId="63" applyNumberFormat="1" applyFont="1" applyFill="1" applyBorder="1" applyAlignment="1">
      <alignment vertical="center" wrapText="1"/>
    </xf>
    <xf numFmtId="43" fontId="2" fillId="24" borderId="18" xfId="63" applyNumberFormat="1" applyFont="1" applyFill="1" applyBorder="1" applyAlignment="1">
      <alignment vertical="center" wrapText="1"/>
    </xf>
    <xf numFmtId="43" fontId="3" fillId="24" borderId="18" xfId="63" applyNumberFormat="1" applyFont="1" applyFill="1" applyBorder="1" applyAlignment="1">
      <alignment vertical="center" wrapText="1"/>
    </xf>
    <xf numFmtId="43" fontId="15" fillId="24" borderId="18" xfId="63" applyNumberFormat="1" applyFont="1" applyFill="1" applyBorder="1" applyAlignment="1">
      <alignment vertical="center" wrapText="1"/>
    </xf>
    <xf numFmtId="43" fontId="7" fillId="24" borderId="18" xfId="63" applyNumberFormat="1" applyFont="1" applyFill="1" applyBorder="1" applyAlignment="1">
      <alignment vertical="center" wrapText="1"/>
    </xf>
    <xf numFmtId="43" fontId="9" fillId="24" borderId="18" xfId="63" applyNumberFormat="1" applyFont="1" applyFill="1" applyBorder="1" applyAlignment="1">
      <alignment vertical="center" wrapText="1"/>
    </xf>
    <xf numFmtId="43" fontId="2" fillId="24" borderId="18" xfId="63" applyNumberFormat="1" applyFont="1" applyFill="1" applyBorder="1" applyAlignment="1">
      <alignment vertical="center"/>
    </xf>
    <xf numFmtId="43" fontId="3" fillId="24" borderId="18" xfId="63" applyNumberFormat="1" applyFont="1" applyFill="1" applyBorder="1" applyAlignment="1">
      <alignment vertical="center"/>
    </xf>
    <xf numFmtId="43" fontId="7" fillId="24" borderId="18" xfId="63" applyNumberFormat="1" applyFont="1" applyFill="1" applyBorder="1" applyAlignment="1">
      <alignment vertical="center"/>
    </xf>
    <xf numFmtId="43" fontId="15" fillId="24" borderId="18" xfId="63" applyNumberFormat="1" applyFont="1" applyFill="1" applyBorder="1" applyAlignment="1">
      <alignment vertical="center"/>
    </xf>
    <xf numFmtId="43" fontId="23" fillId="24" borderId="18" xfId="63" applyNumberFormat="1" applyFont="1" applyFill="1" applyBorder="1" applyAlignment="1">
      <alignment vertical="center"/>
    </xf>
    <xf numFmtId="43" fontId="17" fillId="24" borderId="0" xfId="63" applyNumberFormat="1" applyFont="1" applyFill="1" applyAlignment="1">
      <alignment vertical="center"/>
    </xf>
    <xf numFmtId="43" fontId="18" fillId="24" borderId="0" xfId="63" applyNumberFormat="1" applyFont="1" applyFill="1" applyAlignment="1">
      <alignment vertical="center"/>
    </xf>
    <xf numFmtId="43" fontId="43" fillId="24" borderId="0" xfId="63" applyNumberFormat="1" applyFont="1" applyFill="1" applyAlignment="1">
      <alignment vertical="center"/>
    </xf>
    <xf numFmtId="0" fontId="9" fillId="0" borderId="23" xfId="53" applyFont="1" applyFill="1" applyBorder="1" applyAlignment="1">
      <alignment vertical="center"/>
      <protection/>
    </xf>
    <xf numFmtId="43" fontId="46" fillId="24" borderId="0" xfId="63" applyNumberFormat="1" applyFont="1" applyFill="1" applyAlignment="1">
      <alignment vertical="center"/>
    </xf>
    <xf numFmtId="0" fontId="19" fillId="0" borderId="18" xfId="0" applyFont="1" applyFill="1" applyBorder="1" applyAlignment="1">
      <alignment/>
    </xf>
    <xf numFmtId="183" fontId="7" fillId="24" borderId="0" xfId="63" applyNumberFormat="1" applyFont="1" applyFill="1" applyAlignment="1">
      <alignment horizontal="right" vertical="center"/>
    </xf>
    <xf numFmtId="183" fontId="9" fillId="24" borderId="0" xfId="53" applyNumberFormat="1" applyFont="1" applyFill="1" applyAlignment="1">
      <alignment horizontal="right" vertical="center"/>
      <protection/>
    </xf>
    <xf numFmtId="183" fontId="9" fillId="0" borderId="0" xfId="53" applyNumberFormat="1" applyFont="1" applyAlignment="1">
      <alignment horizontal="right" vertical="center"/>
      <protection/>
    </xf>
    <xf numFmtId="183" fontId="7" fillId="24" borderId="0" xfId="63" applyNumberFormat="1" applyFont="1" applyFill="1" applyAlignment="1">
      <alignment vertical="center"/>
    </xf>
    <xf numFmtId="183" fontId="11" fillId="24" borderId="18" xfId="63" applyNumberFormat="1" applyFont="1" applyFill="1" applyBorder="1" applyAlignment="1">
      <alignment vertical="center" wrapText="1"/>
    </xf>
    <xf numFmtId="183" fontId="2" fillId="24" borderId="18" xfId="63" applyNumberFormat="1" applyFont="1" applyFill="1" applyBorder="1" applyAlignment="1">
      <alignment vertical="center" wrapText="1"/>
    </xf>
    <xf numFmtId="183" fontId="3" fillId="24" borderId="18" xfId="63" applyNumberFormat="1" applyFont="1" applyFill="1" applyBorder="1" applyAlignment="1">
      <alignment vertical="center" wrapText="1"/>
    </xf>
    <xf numFmtId="183" fontId="15" fillId="24" borderId="18" xfId="63" applyNumberFormat="1" applyFont="1" applyFill="1" applyBorder="1" applyAlignment="1">
      <alignment vertical="center" wrapText="1"/>
    </xf>
    <xf numFmtId="183" fontId="7" fillId="24" borderId="18" xfId="63" applyNumberFormat="1" applyFont="1" applyFill="1" applyBorder="1" applyAlignment="1">
      <alignment vertical="center" wrapText="1"/>
    </xf>
    <xf numFmtId="183" fontId="9" fillId="24" borderId="18" xfId="63" applyNumberFormat="1" applyFont="1" applyFill="1" applyBorder="1" applyAlignment="1">
      <alignment vertical="center" wrapText="1"/>
    </xf>
    <xf numFmtId="183" fontId="2" fillId="24" borderId="18" xfId="63" applyNumberFormat="1" applyFont="1" applyFill="1" applyBorder="1" applyAlignment="1">
      <alignment vertical="center"/>
    </xf>
    <xf numFmtId="183" fontId="7" fillId="0" borderId="18" xfId="63" applyNumberFormat="1" applyFont="1" applyFill="1" applyBorder="1" applyAlignment="1">
      <alignment vertical="center" wrapText="1"/>
    </xf>
    <xf numFmtId="183" fontId="3" fillId="24" borderId="18" xfId="63" applyNumberFormat="1" applyFont="1" applyFill="1" applyBorder="1" applyAlignment="1">
      <alignment vertical="center"/>
    </xf>
    <xf numFmtId="183" fontId="7" fillId="24" borderId="18" xfId="63" applyNumberFormat="1" applyFont="1" applyFill="1" applyBorder="1" applyAlignment="1">
      <alignment vertical="center"/>
    </xf>
    <xf numFmtId="183" fontId="15" fillId="24" borderId="18" xfId="63" applyNumberFormat="1" applyFont="1" applyFill="1" applyBorder="1" applyAlignment="1">
      <alignment vertical="center"/>
    </xf>
    <xf numFmtId="183" fontId="23" fillId="24" borderId="18" xfId="63" applyNumberFormat="1" applyFont="1" applyFill="1" applyBorder="1" applyAlignment="1">
      <alignment vertical="center"/>
    </xf>
    <xf numFmtId="183" fontId="15" fillId="0" borderId="18" xfId="63" applyNumberFormat="1" applyFont="1" applyFill="1" applyBorder="1" applyAlignment="1">
      <alignment vertical="center"/>
    </xf>
    <xf numFmtId="183" fontId="7" fillId="0" borderId="18" xfId="63" applyNumberFormat="1" applyFont="1" applyFill="1" applyBorder="1" applyAlignment="1">
      <alignment vertical="center"/>
    </xf>
    <xf numFmtId="183" fontId="9" fillId="0" borderId="18" xfId="63" applyNumberFormat="1" applyFont="1" applyFill="1" applyBorder="1" applyAlignment="1">
      <alignment vertical="center" wrapText="1"/>
    </xf>
    <xf numFmtId="183" fontId="15" fillId="0" borderId="18" xfId="63" applyNumberFormat="1" applyFont="1" applyFill="1" applyBorder="1" applyAlignment="1">
      <alignment vertical="center" wrapText="1"/>
    </xf>
    <xf numFmtId="183" fontId="17" fillId="24" borderId="0" xfId="63" applyNumberFormat="1" applyFont="1" applyFill="1" applyAlignment="1">
      <alignment vertical="center"/>
    </xf>
    <xf numFmtId="183" fontId="18" fillId="24" borderId="0" xfId="63" applyNumberFormat="1" applyFont="1" applyFill="1" applyAlignment="1">
      <alignment vertical="center"/>
    </xf>
    <xf numFmtId="183" fontId="46" fillId="24" borderId="0" xfId="63" applyNumberFormat="1" applyFont="1" applyFill="1" applyAlignment="1">
      <alignment vertical="center"/>
    </xf>
    <xf numFmtId="183" fontId="43" fillId="24" borderId="0" xfId="63" applyNumberFormat="1" applyFont="1" applyFill="1" applyAlignment="1">
      <alignment vertical="center"/>
    </xf>
    <xf numFmtId="4" fontId="45" fillId="24" borderId="0" xfId="53" applyNumberFormat="1" applyFont="1" applyFill="1" applyAlignment="1">
      <alignment vertical="center"/>
      <protection/>
    </xf>
    <xf numFmtId="49" fontId="11" fillId="0" borderId="36" xfId="53" applyNumberFormat="1" applyFont="1" applyFill="1" applyBorder="1" applyAlignment="1">
      <alignment horizontal="center" vertical="center"/>
      <protection/>
    </xf>
    <xf numFmtId="49" fontId="11" fillId="0" borderId="37" xfId="53" applyNumberFormat="1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horizont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27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16" fillId="0" borderId="0" xfId="53" applyFont="1" applyAlignment="1">
      <alignment horizontal="center" vertical="center" wrapText="1"/>
      <protection/>
    </xf>
    <xf numFmtId="0" fontId="15" fillId="0" borderId="0" xfId="0" applyFont="1" applyFill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1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4" fontId="9" fillId="0" borderId="0" xfId="53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 horizontal="center" wrapText="1"/>
    </xf>
    <xf numFmtId="0" fontId="11" fillId="0" borderId="24" xfId="0" applyFont="1" applyFill="1" applyBorder="1" applyAlignment="1">
      <alignment horizontal="left" wrapText="1"/>
    </xf>
    <xf numFmtId="0" fontId="11" fillId="0" borderId="21" xfId="0" applyFont="1" applyFill="1" applyBorder="1" applyAlignment="1">
      <alignment horizontal="left" wrapText="1"/>
    </xf>
    <xf numFmtId="0" fontId="11" fillId="0" borderId="23" xfId="0" applyFont="1" applyFill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60"/>
  <sheetViews>
    <sheetView zoomScale="75" zoomScaleNormal="75" zoomScalePageLayoutView="0" workbookViewId="0" topLeftCell="A1">
      <selection activeCell="C5" sqref="C5"/>
    </sheetView>
  </sheetViews>
  <sheetFormatPr defaultColWidth="10.140625" defaultRowHeight="15"/>
  <cols>
    <col min="1" max="1" width="23.00390625" style="2" customWidth="1"/>
    <col min="2" max="2" width="100.140625" style="3" customWidth="1"/>
    <col min="3" max="3" width="17.00390625" style="175" customWidth="1"/>
    <col min="4" max="16384" width="10.140625" style="2" customWidth="1"/>
  </cols>
  <sheetData>
    <row r="1" ht="12.75">
      <c r="C1" s="182" t="s">
        <v>105</v>
      </c>
    </row>
    <row r="2" ht="12.75">
      <c r="C2" s="182" t="s">
        <v>104</v>
      </c>
    </row>
    <row r="3" ht="12.75">
      <c r="C3" s="153" t="s">
        <v>218</v>
      </c>
    </row>
    <row r="4" ht="12.75">
      <c r="C4" s="153" t="s">
        <v>41</v>
      </c>
    </row>
    <row r="5" ht="12.75">
      <c r="C5" s="182" t="s">
        <v>214</v>
      </c>
    </row>
    <row r="7" spans="1:3" ht="59.25" customHeight="1">
      <c r="A7" s="330" t="s">
        <v>219</v>
      </c>
      <c r="B7" s="330"/>
      <c r="C7" s="330"/>
    </row>
    <row r="8" spans="1:3" ht="13.5" thickBot="1">
      <c r="A8" s="4"/>
      <c r="B8" s="5"/>
      <c r="C8" s="236"/>
    </row>
    <row r="9" spans="1:3" ht="12.75">
      <c r="A9" s="6" t="s">
        <v>153</v>
      </c>
      <c r="B9" s="328" t="s">
        <v>154</v>
      </c>
      <c r="C9" s="237" t="s">
        <v>155</v>
      </c>
    </row>
    <row r="10" spans="1:3" ht="13.5" thickBot="1">
      <c r="A10" s="7" t="s">
        <v>156</v>
      </c>
      <c r="B10" s="329"/>
      <c r="C10" s="238" t="s">
        <v>157</v>
      </c>
    </row>
    <row r="11" spans="1:3" ht="16.5" thickBot="1">
      <c r="A11" s="8" t="s">
        <v>158</v>
      </c>
      <c r="B11" s="132" t="s">
        <v>159</v>
      </c>
      <c r="C11" s="239">
        <f>C12+C23+C26+C17+C35+C42+C49+C52+C40</f>
        <v>61691.59999999999</v>
      </c>
    </row>
    <row r="12" spans="1:3" ht="16.5" customHeight="1" thickBot="1">
      <c r="A12" s="9" t="s">
        <v>160</v>
      </c>
      <c r="B12" s="148" t="s">
        <v>161</v>
      </c>
      <c r="C12" s="240">
        <f>C13</f>
        <v>7526.9</v>
      </c>
    </row>
    <row r="13" spans="1:3" ht="12.75">
      <c r="A13" s="11" t="s">
        <v>162</v>
      </c>
      <c r="B13" s="133" t="s">
        <v>163</v>
      </c>
      <c r="C13" s="241">
        <f>C14+C15+C16</f>
        <v>7526.9</v>
      </c>
    </row>
    <row r="14" spans="1:3" ht="42" customHeight="1">
      <c r="A14" s="11" t="s">
        <v>220</v>
      </c>
      <c r="B14" s="225" t="s">
        <v>4</v>
      </c>
      <c r="C14" s="242">
        <f>7776.9-47.6-300</f>
        <v>7429.299999999999</v>
      </c>
    </row>
    <row r="15" spans="1:3" ht="54.75" customHeight="1">
      <c r="A15" s="11" t="s">
        <v>221</v>
      </c>
      <c r="B15" s="231" t="s">
        <v>3</v>
      </c>
      <c r="C15" s="243">
        <v>50</v>
      </c>
    </row>
    <row r="16" spans="1:3" ht="27.75" customHeight="1" thickBot="1">
      <c r="A16" s="11" t="s">
        <v>1</v>
      </c>
      <c r="B16" s="146" t="s">
        <v>2</v>
      </c>
      <c r="C16" s="243">
        <v>47.6</v>
      </c>
    </row>
    <row r="17" spans="1:3" ht="16.5" customHeight="1" thickBot="1">
      <c r="A17" s="9" t="s">
        <v>26</v>
      </c>
      <c r="B17" s="148" t="s">
        <v>27</v>
      </c>
      <c r="C17" s="240">
        <f>C18</f>
        <v>2434.6</v>
      </c>
    </row>
    <row r="18" spans="1:3" ht="13.5" thickBot="1">
      <c r="A18" s="260" t="s">
        <v>253</v>
      </c>
      <c r="B18" s="261" t="s">
        <v>254</v>
      </c>
      <c r="C18" s="262">
        <f>C19+C20+C21+C22</f>
        <v>2434.6</v>
      </c>
    </row>
    <row r="19" spans="1:3" ht="25.5">
      <c r="A19" s="12" t="s">
        <v>408</v>
      </c>
      <c r="B19" s="223" t="s">
        <v>404</v>
      </c>
      <c r="C19" s="245">
        <f>700+200</f>
        <v>900</v>
      </c>
    </row>
    <row r="20" spans="1:3" ht="39">
      <c r="A20" s="12" t="s">
        <v>409</v>
      </c>
      <c r="B20" s="225" t="s">
        <v>405</v>
      </c>
      <c r="C20" s="242">
        <f>700-400</f>
        <v>300</v>
      </c>
    </row>
    <row r="21" spans="1:3" ht="25.5">
      <c r="A21" s="12" t="s">
        <v>410</v>
      </c>
      <c r="B21" s="13" t="s">
        <v>406</v>
      </c>
      <c r="C21" s="242">
        <f>1000+200</f>
        <v>1200</v>
      </c>
    </row>
    <row r="22" spans="1:3" ht="30" customHeight="1" thickBot="1">
      <c r="A22" s="12" t="s">
        <v>411</v>
      </c>
      <c r="B22" s="224" t="s">
        <v>407</v>
      </c>
      <c r="C22" s="246">
        <v>34.6</v>
      </c>
    </row>
    <row r="23" spans="1:3" ht="13.5" thickBot="1">
      <c r="A23" s="9" t="s">
        <v>164</v>
      </c>
      <c r="B23" s="148" t="s">
        <v>165</v>
      </c>
      <c r="C23" s="240">
        <f>C24</f>
        <v>20.6</v>
      </c>
    </row>
    <row r="24" spans="1:3" ht="12.75">
      <c r="A24" s="11" t="s">
        <v>166</v>
      </c>
      <c r="B24" s="133" t="s">
        <v>167</v>
      </c>
      <c r="C24" s="241">
        <v>20.6</v>
      </c>
    </row>
    <row r="25" spans="1:3" ht="13.5" thickBot="1">
      <c r="A25" s="11" t="s">
        <v>222</v>
      </c>
      <c r="B25" s="134" t="s">
        <v>167</v>
      </c>
      <c r="C25" s="243">
        <v>20.6</v>
      </c>
    </row>
    <row r="26" spans="1:3" ht="13.5" thickBot="1">
      <c r="A26" s="9" t="s">
        <v>224</v>
      </c>
      <c r="B26" s="150" t="s">
        <v>223</v>
      </c>
      <c r="C26" s="240">
        <f>C27+C29+C32</f>
        <v>11521.8</v>
      </c>
    </row>
    <row r="27" spans="1:3" ht="13.5" thickBot="1">
      <c r="A27" s="11" t="s">
        <v>225</v>
      </c>
      <c r="B27" s="137" t="s">
        <v>226</v>
      </c>
      <c r="C27" s="138">
        <f>C28</f>
        <v>638.9</v>
      </c>
    </row>
    <row r="28" spans="1:3" ht="26.25" thickBot="1">
      <c r="A28" s="11" t="s">
        <v>227</v>
      </c>
      <c r="B28" s="139" t="s">
        <v>236</v>
      </c>
      <c r="C28" s="140">
        <v>638.9</v>
      </c>
    </row>
    <row r="29" spans="1:3" ht="13.5" thickBot="1">
      <c r="A29" s="11" t="s">
        <v>228</v>
      </c>
      <c r="B29" s="141" t="s">
        <v>229</v>
      </c>
      <c r="C29" s="244">
        <f>C30+C31</f>
        <v>4882.9</v>
      </c>
    </row>
    <row r="30" spans="1:3" ht="12.75">
      <c r="A30" s="11" t="s">
        <v>230</v>
      </c>
      <c r="B30" s="135" t="s">
        <v>231</v>
      </c>
      <c r="C30" s="136">
        <v>502.9</v>
      </c>
    </row>
    <row r="31" spans="1:3" ht="12.75">
      <c r="A31" s="11" t="s">
        <v>232</v>
      </c>
      <c r="B31" s="129" t="s">
        <v>233</v>
      </c>
      <c r="C31" s="131">
        <v>4380</v>
      </c>
    </row>
    <row r="32" spans="1:3" ht="12.75">
      <c r="A32" s="11" t="s">
        <v>234</v>
      </c>
      <c r="B32" s="129" t="s">
        <v>235</v>
      </c>
      <c r="C32" s="130">
        <f>C33+C34</f>
        <v>6000</v>
      </c>
    </row>
    <row r="33" spans="1:3" ht="25.5">
      <c r="A33" s="11" t="s">
        <v>237</v>
      </c>
      <c r="B33" s="129" t="s">
        <v>238</v>
      </c>
      <c r="C33" s="131">
        <v>1150</v>
      </c>
    </row>
    <row r="34" spans="1:3" ht="26.25" thickBot="1">
      <c r="A34" s="11" t="s">
        <v>239</v>
      </c>
      <c r="B34" s="142" t="s">
        <v>240</v>
      </c>
      <c r="C34" s="143">
        <f>3850+1000</f>
        <v>4850</v>
      </c>
    </row>
    <row r="35" spans="1:3" ht="34.5" customHeight="1" thickBot="1">
      <c r="A35" s="8" t="s">
        <v>168</v>
      </c>
      <c r="B35" s="149" t="s">
        <v>169</v>
      </c>
      <c r="C35" s="240">
        <f>C36+C37+C38+C39</f>
        <v>17800</v>
      </c>
    </row>
    <row r="36" spans="1:3" ht="43.5" customHeight="1">
      <c r="A36" s="11" t="s">
        <v>170</v>
      </c>
      <c r="B36" s="144" t="s">
        <v>171</v>
      </c>
      <c r="C36" s="136">
        <f>3450-70</f>
        <v>3380</v>
      </c>
    </row>
    <row r="37" spans="1:3" ht="27.75" customHeight="1">
      <c r="A37" s="11" t="s">
        <v>241</v>
      </c>
      <c r="B37" s="129" t="s">
        <v>242</v>
      </c>
      <c r="C37" s="131">
        <f>50+70</f>
        <v>120</v>
      </c>
    </row>
    <row r="38" spans="1:3" ht="17.25" customHeight="1">
      <c r="A38" s="11" t="s">
        <v>243</v>
      </c>
      <c r="B38" s="129" t="s">
        <v>246</v>
      </c>
      <c r="C38" s="131">
        <v>12800</v>
      </c>
    </row>
    <row r="39" spans="1:3" ht="19.5" customHeight="1" thickBot="1">
      <c r="A39" s="11" t="s">
        <v>244</v>
      </c>
      <c r="B39" s="142" t="s">
        <v>245</v>
      </c>
      <c r="C39" s="143">
        <v>1500</v>
      </c>
    </row>
    <row r="40" spans="1:3" ht="17.25" customHeight="1" thickBot="1">
      <c r="A40" s="9" t="s">
        <v>5</v>
      </c>
      <c r="B40" s="149" t="s">
        <v>6</v>
      </c>
      <c r="C40" s="240">
        <f>C41</f>
        <v>35</v>
      </c>
    </row>
    <row r="41" spans="1:3" ht="19.5" customHeight="1" thickBot="1">
      <c r="A41" s="11" t="s">
        <v>274</v>
      </c>
      <c r="B41" s="135" t="s">
        <v>275</v>
      </c>
      <c r="C41" s="241">
        <v>35</v>
      </c>
    </row>
    <row r="42" spans="1:3" ht="17.25" customHeight="1" thickBot="1">
      <c r="A42" s="9" t="s">
        <v>172</v>
      </c>
      <c r="B42" s="148" t="s">
        <v>173</v>
      </c>
      <c r="C42" s="240">
        <f>C43+C44</f>
        <v>22292.7</v>
      </c>
    </row>
    <row r="43" spans="1:3" ht="39.75" customHeight="1">
      <c r="A43" s="11" t="s">
        <v>247</v>
      </c>
      <c r="B43" s="135" t="s">
        <v>248</v>
      </c>
      <c r="C43" s="241">
        <f>13800+1300+2500+1275</f>
        <v>18875</v>
      </c>
    </row>
    <row r="44" spans="1:3" ht="25.5">
      <c r="A44" s="11" t="s">
        <v>174</v>
      </c>
      <c r="B44" s="128" t="s">
        <v>175</v>
      </c>
      <c r="C44" s="242">
        <f>C47+C48</f>
        <v>3417.7</v>
      </c>
    </row>
    <row r="45" spans="1:3" ht="12.75" hidden="1">
      <c r="A45" s="9" t="s">
        <v>176</v>
      </c>
      <c r="B45" s="10" t="s">
        <v>177</v>
      </c>
      <c r="C45" s="247">
        <f>C46</f>
        <v>0</v>
      </c>
    </row>
    <row r="46" spans="1:3" ht="30.75" customHeight="1" hidden="1">
      <c r="A46" s="11" t="s">
        <v>178</v>
      </c>
      <c r="B46" s="13" t="s">
        <v>179</v>
      </c>
      <c r="C46" s="242"/>
    </row>
    <row r="47" spans="1:3" ht="30.75" customHeight="1">
      <c r="A47" s="11" t="s">
        <v>249</v>
      </c>
      <c r="B47" s="129" t="s">
        <v>250</v>
      </c>
      <c r="C47" s="242">
        <f>1000+700+1147</f>
        <v>2847</v>
      </c>
    </row>
    <row r="48" spans="1:3" ht="30.75" customHeight="1" thickBot="1">
      <c r="A48" s="11" t="s">
        <v>251</v>
      </c>
      <c r="B48" s="142" t="s">
        <v>252</v>
      </c>
      <c r="C48" s="243">
        <f>100+470.7</f>
        <v>570.7</v>
      </c>
    </row>
    <row r="49" spans="1:3" ht="15" customHeight="1" thickBot="1">
      <c r="A49" s="9" t="s">
        <v>180</v>
      </c>
      <c r="B49" s="148" t="s">
        <v>181</v>
      </c>
      <c r="C49" s="240">
        <f>C50+C51</f>
        <v>60</v>
      </c>
    </row>
    <row r="50" spans="1:3" ht="30.75" customHeight="1">
      <c r="A50" s="11" t="s">
        <v>217</v>
      </c>
      <c r="B50" s="145" t="s">
        <v>216</v>
      </c>
      <c r="C50" s="241">
        <v>55</v>
      </c>
    </row>
    <row r="51" spans="1:3" ht="30" customHeight="1" thickBot="1">
      <c r="A51" s="11" t="s">
        <v>255</v>
      </c>
      <c r="B51" s="146" t="s">
        <v>256</v>
      </c>
      <c r="C51" s="243">
        <v>5</v>
      </c>
    </row>
    <row r="52" spans="1:3" ht="15" customHeight="1" thickBot="1">
      <c r="A52" s="9" t="s">
        <v>182</v>
      </c>
      <c r="B52" s="148" t="s">
        <v>183</v>
      </c>
      <c r="C52" s="240">
        <f>C53</f>
        <v>0</v>
      </c>
    </row>
    <row r="53" spans="1:3" ht="17.25" customHeight="1" thickBot="1">
      <c r="A53" s="11" t="s">
        <v>257</v>
      </c>
      <c r="B53" s="139" t="s">
        <v>258</v>
      </c>
      <c r="C53" s="246">
        <f>50-35-15</f>
        <v>0</v>
      </c>
    </row>
    <row r="54" spans="1:3" ht="17.25" customHeight="1" thickBot="1">
      <c r="A54" s="9" t="s">
        <v>184</v>
      </c>
      <c r="B54" s="147" t="s">
        <v>185</v>
      </c>
      <c r="C54" s="239">
        <v>83143.4</v>
      </c>
    </row>
    <row r="55" spans="1:3" ht="18" thickBot="1">
      <c r="A55" s="14"/>
      <c r="B55" s="15" t="s">
        <v>186</v>
      </c>
      <c r="C55" s="248">
        <f>C11+C54</f>
        <v>144835</v>
      </c>
    </row>
    <row r="58" ht="12.75">
      <c r="C58" s="263"/>
    </row>
    <row r="60" ht="12.75">
      <c r="C60" s="327"/>
    </row>
  </sheetData>
  <sheetProtection/>
  <mergeCells count="2">
    <mergeCell ref="B9:B10"/>
    <mergeCell ref="A7:C7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2"/>
  <sheetViews>
    <sheetView zoomScale="93" zoomScaleNormal="93" workbookViewId="0" topLeftCell="A1">
      <selection activeCell="D5" sqref="D5"/>
    </sheetView>
  </sheetViews>
  <sheetFormatPr defaultColWidth="15.00390625" defaultRowHeight="15"/>
  <cols>
    <col min="1" max="1" width="70.421875" style="17" customWidth="1"/>
    <col min="2" max="2" width="15.00390625" style="17" customWidth="1"/>
    <col min="3" max="3" width="18.28125" style="17" customWidth="1"/>
    <col min="4" max="4" width="24.00390625" style="154" customWidth="1"/>
    <col min="5" max="5" width="15.00390625" style="17" customWidth="1"/>
    <col min="6" max="248" width="10.00390625" style="17" customWidth="1"/>
    <col min="249" max="249" width="70.421875" style="17" customWidth="1"/>
    <col min="250" max="16384" width="15.00390625" style="17" customWidth="1"/>
  </cols>
  <sheetData>
    <row r="1" ht="12.75">
      <c r="D1" s="153" t="s">
        <v>105</v>
      </c>
    </row>
    <row r="2" ht="12.75">
      <c r="D2" s="153" t="s">
        <v>104</v>
      </c>
    </row>
    <row r="3" ht="12.75">
      <c r="D3" s="153" t="s">
        <v>218</v>
      </c>
    </row>
    <row r="4" ht="12.75">
      <c r="D4" s="153" t="s">
        <v>41</v>
      </c>
    </row>
    <row r="5" ht="12.75">
      <c r="D5" s="153" t="s">
        <v>215</v>
      </c>
    </row>
    <row r="7" spans="1:4" ht="58.5" customHeight="1">
      <c r="A7" s="339" t="s">
        <v>213</v>
      </c>
      <c r="B7" s="339"/>
      <c r="C7" s="339"/>
      <c r="D7" s="339"/>
    </row>
    <row r="8" spans="1:3" ht="17.25">
      <c r="A8" s="18"/>
      <c r="B8" s="18"/>
      <c r="C8" s="18"/>
    </row>
    <row r="9" spans="1:4" ht="18" thickBot="1">
      <c r="A9" s="19"/>
      <c r="B9" s="19"/>
      <c r="C9" s="19"/>
      <c r="D9" s="155"/>
    </row>
    <row r="10" spans="1:4" ht="24" customHeight="1" thickBot="1">
      <c r="A10" s="337" t="s">
        <v>210</v>
      </c>
      <c r="B10" s="333" t="s">
        <v>195</v>
      </c>
      <c r="C10" s="334"/>
      <c r="D10" s="331" t="s">
        <v>211</v>
      </c>
    </row>
    <row r="11" spans="1:4" ht="15.75" customHeight="1" thickBot="1">
      <c r="A11" s="338"/>
      <c r="B11" s="29" t="s">
        <v>196</v>
      </c>
      <c r="C11" s="30" t="s">
        <v>197</v>
      </c>
      <c r="D11" s="332"/>
    </row>
    <row r="12" spans="1:5" ht="15" thickBot="1">
      <c r="A12" s="97" t="s">
        <v>138</v>
      </c>
      <c r="B12" s="98" t="s">
        <v>137</v>
      </c>
      <c r="C12" s="99"/>
      <c r="D12" s="156">
        <f>D13+D14+D15+D16+D17</f>
        <v>22028.40934</v>
      </c>
      <c r="E12" s="230"/>
    </row>
    <row r="13" spans="1:4" ht="45.75" customHeight="1">
      <c r="A13" s="96" t="s">
        <v>92</v>
      </c>
      <c r="B13" s="92"/>
      <c r="C13" s="95" t="s">
        <v>91</v>
      </c>
      <c r="D13" s="157">
        <f>'Пр.7 Р.П. ЦС. ВР'!E14</f>
        <v>50</v>
      </c>
    </row>
    <row r="14" spans="1:4" ht="44.25" customHeight="1">
      <c r="A14" s="96" t="s">
        <v>212</v>
      </c>
      <c r="B14" s="92"/>
      <c r="C14" s="95" t="s">
        <v>81</v>
      </c>
      <c r="D14" s="157">
        <f>'Пр.7 Р.П. ЦС. ВР'!E20</f>
        <v>13766.98634</v>
      </c>
    </row>
    <row r="15" spans="1:4" ht="13.5">
      <c r="A15" s="89" t="s">
        <v>259</v>
      </c>
      <c r="B15" s="94"/>
      <c r="C15" s="95" t="s">
        <v>263</v>
      </c>
      <c r="D15" s="157">
        <f>'Пр.7 Р.П. ЦС. ВР'!E41</f>
        <v>551.99</v>
      </c>
    </row>
    <row r="16" spans="1:4" ht="13.5">
      <c r="A16" s="91" t="s">
        <v>141</v>
      </c>
      <c r="B16" s="92"/>
      <c r="C16" s="93" t="s">
        <v>132</v>
      </c>
      <c r="D16" s="157">
        <f>'Пр.7 Р.П. ЦС. ВР'!E46</f>
        <v>390</v>
      </c>
    </row>
    <row r="17" spans="1:4" ht="14.25" thickBot="1">
      <c r="A17" s="24" t="s">
        <v>90</v>
      </c>
      <c r="B17" s="20"/>
      <c r="C17" s="21" t="s">
        <v>88</v>
      </c>
      <c r="D17" s="158">
        <f>'Пр.7 Р.П. ЦС. ВР'!E51</f>
        <v>7269.433</v>
      </c>
    </row>
    <row r="18" spans="1:5" ht="27.75" customHeight="1" thickBot="1">
      <c r="A18" s="100" t="s">
        <v>319</v>
      </c>
      <c r="B18" s="98" t="s">
        <v>260</v>
      </c>
      <c r="C18" s="99"/>
      <c r="D18" s="159">
        <f>D19</f>
        <v>498.35400000000004</v>
      </c>
      <c r="E18" s="230"/>
    </row>
    <row r="19" spans="1:4" ht="20.25" customHeight="1" thickBot="1">
      <c r="A19" s="89" t="s">
        <v>261</v>
      </c>
      <c r="B19" s="90"/>
      <c r="C19" s="93" t="s">
        <v>262</v>
      </c>
      <c r="D19" s="157">
        <f>'Пр.7 Р.П. ЦС. ВР'!E72</f>
        <v>498.35400000000004</v>
      </c>
    </row>
    <row r="20" spans="1:5" ht="29.25" customHeight="1" thickBot="1">
      <c r="A20" s="100" t="s">
        <v>143</v>
      </c>
      <c r="B20" s="98" t="s">
        <v>142</v>
      </c>
      <c r="C20" s="99"/>
      <c r="D20" s="159">
        <f>D21+D23+D22</f>
        <v>499.99999999999994</v>
      </c>
      <c r="E20" s="230"/>
    </row>
    <row r="21" spans="1:4" ht="30.75" customHeight="1">
      <c r="A21" s="89" t="s">
        <v>144</v>
      </c>
      <c r="B21" s="90"/>
      <c r="C21" s="93" t="s">
        <v>123</v>
      </c>
      <c r="D21" s="157">
        <f>'Пр.7 Р.П. ЦС. ВР'!E80</f>
        <v>261.79999999999995</v>
      </c>
    </row>
    <row r="22" spans="1:4" ht="30.75" customHeight="1">
      <c r="A22" s="89" t="s">
        <v>193</v>
      </c>
      <c r="B22" s="90"/>
      <c r="C22" s="93" t="s">
        <v>194</v>
      </c>
      <c r="D22" s="157">
        <f>'Пр.7 Р.П. ЦС. ВР'!E85</f>
        <v>234.2</v>
      </c>
    </row>
    <row r="23" spans="1:4" ht="30.75" customHeight="1" thickBot="1">
      <c r="A23" s="23" t="s">
        <v>191</v>
      </c>
      <c r="B23" s="25"/>
      <c r="C23" s="21" t="s">
        <v>192</v>
      </c>
      <c r="D23" s="158">
        <f>'Пр.7 Р.П. ЦС. ВР'!E90</f>
        <v>4</v>
      </c>
    </row>
    <row r="24" spans="1:5" ht="21.75" customHeight="1" thickBot="1">
      <c r="A24" s="101" t="s">
        <v>146</v>
      </c>
      <c r="B24" s="98" t="s">
        <v>145</v>
      </c>
      <c r="C24" s="99"/>
      <c r="D24" s="159">
        <f>D26+D25</f>
        <v>8098.777</v>
      </c>
      <c r="E24" s="230"/>
    </row>
    <row r="25" spans="1:4" ht="13.5">
      <c r="A25" s="88" t="s">
        <v>187</v>
      </c>
      <c r="B25" s="87"/>
      <c r="C25" s="93" t="s">
        <v>188</v>
      </c>
      <c r="D25" s="157">
        <f>'Пр.7 Р.П. ЦС. ВР'!E96</f>
        <v>7598.777</v>
      </c>
    </row>
    <row r="26" spans="1:4" ht="14.25" thickBot="1">
      <c r="A26" s="24" t="s">
        <v>76</v>
      </c>
      <c r="B26" s="26"/>
      <c r="C26" s="21" t="s">
        <v>75</v>
      </c>
      <c r="D26" s="158">
        <f>'Пр.7 Р.П. ЦС. ВР'!E109</f>
        <v>500</v>
      </c>
    </row>
    <row r="27" spans="1:5" ht="21.75" customHeight="1" thickBot="1">
      <c r="A27" s="101" t="s">
        <v>198</v>
      </c>
      <c r="B27" s="98" t="s">
        <v>136</v>
      </c>
      <c r="C27" s="99"/>
      <c r="D27" s="159">
        <f>D29+D30+D28</f>
        <v>106241.88419999999</v>
      </c>
      <c r="E27" s="230"/>
    </row>
    <row r="28" spans="1:4" ht="16.5" customHeight="1">
      <c r="A28" s="88" t="s">
        <v>68</v>
      </c>
      <c r="B28" s="87"/>
      <c r="C28" s="93" t="s">
        <v>67</v>
      </c>
      <c r="D28" s="160">
        <f>'Пр.7 Р.П. ЦС. ВР'!E115</f>
        <v>75314.61497999998</v>
      </c>
    </row>
    <row r="29" spans="1:4" ht="17.25" customHeight="1">
      <c r="A29" s="88" t="s">
        <v>121</v>
      </c>
      <c r="B29" s="87"/>
      <c r="C29" s="93" t="s">
        <v>120</v>
      </c>
      <c r="D29" s="157">
        <f>'Пр.7 Р.П. ЦС. ВР'!E144</f>
        <v>8887.025679999999</v>
      </c>
    </row>
    <row r="30" spans="1:4" ht="18" customHeight="1" thickBot="1">
      <c r="A30" s="24" t="s">
        <v>189</v>
      </c>
      <c r="B30" s="26"/>
      <c r="C30" s="21" t="s">
        <v>190</v>
      </c>
      <c r="D30" s="158">
        <f>'Пр.7 Р.П. ЦС. ВР'!E167</f>
        <v>22040.24354</v>
      </c>
    </row>
    <row r="31" spans="1:5" ht="20.25" customHeight="1" thickBot="1">
      <c r="A31" s="97" t="s">
        <v>150</v>
      </c>
      <c r="B31" s="98" t="s">
        <v>147</v>
      </c>
      <c r="C31" s="99"/>
      <c r="D31" s="159">
        <f>D32</f>
        <v>13226.010000000002</v>
      </c>
      <c r="E31" s="230"/>
    </row>
    <row r="32" spans="1:4" ht="20.25" customHeight="1" thickBot="1">
      <c r="A32" s="22" t="s">
        <v>61</v>
      </c>
      <c r="B32" s="26"/>
      <c r="C32" s="21" t="s">
        <v>60</v>
      </c>
      <c r="D32" s="158">
        <f>'Пр.7 Р.П. ЦС. ВР'!E200</f>
        <v>13226.010000000002</v>
      </c>
    </row>
    <row r="33" spans="1:5" ht="20.25" customHeight="1" thickBot="1">
      <c r="A33" s="97" t="s">
        <v>139</v>
      </c>
      <c r="B33" s="98" t="s">
        <v>140</v>
      </c>
      <c r="C33" s="99"/>
      <c r="D33" s="159">
        <f>D34+D35</f>
        <v>8751.144999999999</v>
      </c>
      <c r="E33" s="230"/>
    </row>
    <row r="34" spans="1:4" ht="24" customHeight="1">
      <c r="A34" s="171" t="s">
        <v>79</v>
      </c>
      <c r="B34" s="172"/>
      <c r="C34" s="173" t="s">
        <v>134</v>
      </c>
      <c r="D34" s="174">
        <f>'Пр.7 Р.П. ЦС. ВР'!E224</f>
        <v>236.88</v>
      </c>
    </row>
    <row r="35" spans="1:4" ht="19.5" customHeight="1" thickBot="1">
      <c r="A35" s="85" t="s">
        <v>126</v>
      </c>
      <c r="B35" s="86"/>
      <c r="C35" s="27" t="s">
        <v>125</v>
      </c>
      <c r="D35" s="161">
        <f>'Пр.7 Р.П. ЦС. ВР'!E229</f>
        <v>8514.265</v>
      </c>
    </row>
    <row r="36" spans="1:5" ht="24" customHeight="1" thickBot="1">
      <c r="A36" s="97" t="s">
        <v>151</v>
      </c>
      <c r="B36" s="98" t="s">
        <v>148</v>
      </c>
      <c r="C36" s="102"/>
      <c r="D36" s="156">
        <f>D37</f>
        <v>4730.84275</v>
      </c>
      <c r="E36" s="230"/>
    </row>
    <row r="37" spans="1:4" ht="21" customHeight="1" thickBot="1">
      <c r="A37" s="22" t="s">
        <v>63</v>
      </c>
      <c r="B37" s="26"/>
      <c r="C37" s="21" t="s">
        <v>62</v>
      </c>
      <c r="D37" s="158">
        <f>'Пр.7 Р.П. ЦС. ВР'!E249</f>
        <v>4730.84275</v>
      </c>
    </row>
    <row r="38" spans="1:4" ht="21.75" customHeight="1" thickBot="1">
      <c r="A38" s="97" t="s">
        <v>152</v>
      </c>
      <c r="B38" s="98" t="s">
        <v>149</v>
      </c>
      <c r="C38" s="102"/>
      <c r="D38" s="156">
        <f>D39</f>
        <v>575</v>
      </c>
    </row>
    <row r="39" spans="1:4" ht="19.5" customHeight="1" thickBot="1">
      <c r="A39" s="22" t="s">
        <v>128</v>
      </c>
      <c r="B39" s="26"/>
      <c r="C39" s="21" t="s">
        <v>127</v>
      </c>
      <c r="D39" s="158">
        <f>'Пр.7 Р.П. ЦС. ВР'!E265</f>
        <v>575</v>
      </c>
    </row>
    <row r="40" spans="1:4" ht="26.25" customHeight="1" thickBot="1">
      <c r="A40" s="335" t="s">
        <v>58</v>
      </c>
      <c r="B40" s="336"/>
      <c r="C40" s="336"/>
      <c r="D40" s="249">
        <f>D12+D18+D20+D24+D27+D31+D33+D36+D38</f>
        <v>164650.42229</v>
      </c>
    </row>
    <row r="41" spans="2:3" ht="12.75">
      <c r="B41" s="28"/>
      <c r="C41" s="28"/>
    </row>
    <row r="42" ht="12.75">
      <c r="D42" s="250"/>
    </row>
  </sheetData>
  <sheetProtection/>
  <mergeCells count="5">
    <mergeCell ref="A7:D7"/>
    <mergeCell ref="D10:D11"/>
    <mergeCell ref="B10:C10"/>
    <mergeCell ref="A40:C40"/>
    <mergeCell ref="A10:A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4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96"/>
  <sheetViews>
    <sheetView zoomScale="97" zoomScaleNormal="97" zoomScalePageLayoutView="0" workbookViewId="0" topLeftCell="A1">
      <selection activeCell="E5" sqref="E5"/>
    </sheetView>
  </sheetViews>
  <sheetFormatPr defaultColWidth="8.8515625" defaultRowHeight="15"/>
  <cols>
    <col min="1" max="1" width="56.57421875" style="31" customWidth="1"/>
    <col min="2" max="2" width="12.140625" style="32" customWidth="1"/>
    <col min="3" max="3" width="9.140625" style="32" customWidth="1"/>
    <col min="4" max="4" width="7.421875" style="32" customWidth="1"/>
    <col min="5" max="5" width="17.140625" style="251" customWidth="1"/>
    <col min="6" max="6" width="3.421875" style="233" customWidth="1"/>
    <col min="7" max="16384" width="8.8515625" style="31" customWidth="1"/>
  </cols>
  <sheetData>
    <row r="1" ht="12.75">
      <c r="E1" s="193" t="s">
        <v>105</v>
      </c>
    </row>
    <row r="2" ht="12.75">
      <c r="E2" s="193" t="s">
        <v>104</v>
      </c>
    </row>
    <row r="3" spans="1:6" s="17" customFormat="1" ht="15" customHeight="1">
      <c r="A3" s="3"/>
      <c r="B3" s="344" t="s">
        <v>218</v>
      </c>
      <c r="C3" s="344"/>
      <c r="D3" s="344"/>
      <c r="E3" s="344"/>
      <c r="F3" s="267"/>
    </row>
    <row r="4" ht="12.75">
      <c r="E4" s="153" t="s">
        <v>41</v>
      </c>
    </row>
    <row r="5" ht="12.75">
      <c r="E5" s="193" t="s">
        <v>360</v>
      </c>
    </row>
    <row r="6" ht="12.75">
      <c r="E6" s="194"/>
    </row>
    <row r="7" ht="12.75">
      <c r="E7" s="194"/>
    </row>
    <row r="8" spans="1:5" ht="43.5" customHeight="1">
      <c r="A8" s="340" t="s">
        <v>371</v>
      </c>
      <c r="B8" s="340"/>
      <c r="C8" s="340"/>
      <c r="D8" s="340"/>
      <c r="E8" s="340"/>
    </row>
    <row r="11" spans="1:6" s="35" customFormat="1" ht="25.5">
      <c r="A11" s="33" t="s">
        <v>103</v>
      </c>
      <c r="B11" s="34" t="s">
        <v>102</v>
      </c>
      <c r="C11" s="34" t="s">
        <v>101</v>
      </c>
      <c r="D11" s="33" t="s">
        <v>100</v>
      </c>
      <c r="E11" s="195" t="s">
        <v>99</v>
      </c>
      <c r="F11" s="268"/>
    </row>
    <row r="12" spans="1:6" s="75" customFormat="1" ht="39">
      <c r="A12" s="36" t="s">
        <v>330</v>
      </c>
      <c r="B12" s="33" t="s">
        <v>118</v>
      </c>
      <c r="C12" s="34"/>
      <c r="D12" s="34"/>
      <c r="E12" s="195">
        <f>E13+E17+E21+E30</f>
        <v>7940.65</v>
      </c>
      <c r="F12" s="269"/>
    </row>
    <row r="13" spans="1:6" s="84" customFormat="1" ht="63.75" customHeight="1">
      <c r="A13" s="124" t="s">
        <v>331</v>
      </c>
      <c r="B13" s="34" t="s">
        <v>332</v>
      </c>
      <c r="C13" s="34"/>
      <c r="D13" s="34"/>
      <c r="E13" s="195">
        <f>E14</f>
        <v>1100</v>
      </c>
      <c r="F13" s="270"/>
    </row>
    <row r="14" spans="1:6" s="42" customFormat="1" ht="64.5">
      <c r="A14" s="43" t="s">
        <v>388</v>
      </c>
      <c r="B14" s="1" t="s">
        <v>333</v>
      </c>
      <c r="C14" s="1"/>
      <c r="D14" s="41"/>
      <c r="E14" s="198">
        <f>E15</f>
        <v>1100</v>
      </c>
      <c r="F14" s="271"/>
    </row>
    <row r="15" spans="1:6" s="42" customFormat="1" ht="25.5">
      <c r="A15" s="54" t="s">
        <v>209</v>
      </c>
      <c r="B15" s="1" t="s">
        <v>333</v>
      </c>
      <c r="C15" s="1" t="s">
        <v>40</v>
      </c>
      <c r="D15" s="41"/>
      <c r="E15" s="198">
        <f>E16</f>
        <v>1100</v>
      </c>
      <c r="F15" s="271"/>
    </row>
    <row r="16" spans="1:6" s="42" customFormat="1" ht="12.75">
      <c r="A16" s="165" t="s">
        <v>68</v>
      </c>
      <c r="B16" s="1" t="s">
        <v>333</v>
      </c>
      <c r="C16" s="1" t="s">
        <v>40</v>
      </c>
      <c r="D16" s="41" t="s">
        <v>67</v>
      </c>
      <c r="E16" s="198">
        <f>'Пр.7 Р.П. ЦС. ВР'!E127</f>
        <v>1100</v>
      </c>
      <c r="F16" s="271"/>
    </row>
    <row r="17" spans="1:6" s="42" customFormat="1" ht="78">
      <c r="A17" s="38" t="s">
        <v>337</v>
      </c>
      <c r="B17" s="34" t="s">
        <v>122</v>
      </c>
      <c r="C17" s="34"/>
      <c r="D17" s="33"/>
      <c r="E17" s="195">
        <f>E18</f>
        <v>1040</v>
      </c>
      <c r="F17" s="271"/>
    </row>
    <row r="18" spans="1:6" s="42" customFormat="1" ht="96" customHeight="1">
      <c r="A18" s="40" t="s">
        <v>338</v>
      </c>
      <c r="B18" s="1" t="s">
        <v>339</v>
      </c>
      <c r="C18" s="1"/>
      <c r="D18" s="41"/>
      <c r="E18" s="198">
        <f>E19</f>
        <v>1040</v>
      </c>
      <c r="F18" s="271"/>
    </row>
    <row r="19" spans="1:6" s="42" customFormat="1" ht="25.5">
      <c r="A19" s="47" t="s">
        <v>83</v>
      </c>
      <c r="B19" s="1" t="s">
        <v>339</v>
      </c>
      <c r="C19" s="1" t="s">
        <v>111</v>
      </c>
      <c r="D19" s="41"/>
      <c r="E19" s="198">
        <f>E20</f>
        <v>1040</v>
      </c>
      <c r="F19" s="271"/>
    </row>
    <row r="20" spans="1:6" s="42" customFormat="1" ht="12.75">
      <c r="A20" s="165" t="s">
        <v>121</v>
      </c>
      <c r="B20" s="1" t="s">
        <v>339</v>
      </c>
      <c r="C20" s="1" t="s">
        <v>111</v>
      </c>
      <c r="D20" s="41" t="s">
        <v>120</v>
      </c>
      <c r="E20" s="198">
        <f>'Пр.7 Р.П. ЦС. ВР'!E156</f>
        <v>1040</v>
      </c>
      <c r="F20" s="271"/>
    </row>
    <row r="21" spans="1:6" s="37" customFormat="1" ht="78">
      <c r="A21" s="38" t="s">
        <v>340</v>
      </c>
      <c r="B21" s="34" t="s">
        <v>341</v>
      </c>
      <c r="C21" s="34"/>
      <c r="D21" s="33"/>
      <c r="E21" s="195">
        <f>E22+E27</f>
        <v>5000.65</v>
      </c>
      <c r="F21" s="272"/>
    </row>
    <row r="22" spans="1:6" s="37" customFormat="1" ht="103.5">
      <c r="A22" s="43" t="s">
        <v>30</v>
      </c>
      <c r="B22" s="34" t="s">
        <v>342</v>
      </c>
      <c r="C22" s="34"/>
      <c r="D22" s="33"/>
      <c r="E22" s="195">
        <f>E23+E25</f>
        <v>2123.15</v>
      </c>
      <c r="F22" s="272"/>
    </row>
    <row r="23" spans="1:6" s="42" customFormat="1" ht="39">
      <c r="A23" s="44" t="s">
        <v>77</v>
      </c>
      <c r="B23" s="1" t="s">
        <v>342</v>
      </c>
      <c r="C23" s="1" t="s">
        <v>74</v>
      </c>
      <c r="D23" s="41"/>
      <c r="E23" s="198">
        <f>E24</f>
        <v>319</v>
      </c>
      <c r="F23" s="271"/>
    </row>
    <row r="24" spans="1:6" s="42" customFormat="1" ht="12.75">
      <c r="A24" s="165" t="s">
        <v>121</v>
      </c>
      <c r="B24" s="1" t="s">
        <v>342</v>
      </c>
      <c r="C24" s="1" t="s">
        <v>74</v>
      </c>
      <c r="D24" s="41" t="s">
        <v>120</v>
      </c>
      <c r="E24" s="198">
        <f>'Пр.7 Р.П. ЦС. ВР'!E159</f>
        <v>319</v>
      </c>
      <c r="F24" s="271"/>
    </row>
    <row r="25" spans="1:6" s="42" customFormat="1" ht="25.5">
      <c r="A25" s="47" t="s">
        <v>83</v>
      </c>
      <c r="B25" s="1" t="s">
        <v>342</v>
      </c>
      <c r="C25" s="1" t="s">
        <v>111</v>
      </c>
      <c r="D25" s="41"/>
      <c r="E25" s="198">
        <f>E26</f>
        <v>1804.15</v>
      </c>
      <c r="F25" s="271"/>
    </row>
    <row r="26" spans="1:6" s="42" customFormat="1" ht="12.75">
      <c r="A26" s="165" t="s">
        <v>121</v>
      </c>
      <c r="B26" s="1" t="s">
        <v>342</v>
      </c>
      <c r="C26" s="1" t="s">
        <v>111</v>
      </c>
      <c r="D26" s="41" t="s">
        <v>120</v>
      </c>
      <c r="E26" s="198">
        <f>'Пр.7 Р.П. ЦС. ВР'!E160</f>
        <v>1804.15</v>
      </c>
      <c r="F26" s="271"/>
    </row>
    <row r="27" spans="1:6" s="37" customFormat="1" ht="103.5">
      <c r="A27" s="43" t="s">
        <v>31</v>
      </c>
      <c r="B27" s="34" t="s">
        <v>423</v>
      </c>
      <c r="C27" s="34"/>
      <c r="D27" s="33"/>
      <c r="E27" s="195">
        <f>E28</f>
        <v>2877.5</v>
      </c>
      <c r="F27" s="272"/>
    </row>
    <row r="28" spans="1:6" s="42" customFormat="1" ht="39">
      <c r="A28" s="44" t="s">
        <v>77</v>
      </c>
      <c r="B28" s="1" t="s">
        <v>423</v>
      </c>
      <c r="C28" s="1" t="s">
        <v>74</v>
      </c>
      <c r="D28" s="41"/>
      <c r="E28" s="198">
        <f>E29</f>
        <v>2877.5</v>
      </c>
      <c r="F28" s="271"/>
    </row>
    <row r="29" spans="1:6" s="42" customFormat="1" ht="12.75">
      <c r="A29" s="165" t="s">
        <v>121</v>
      </c>
      <c r="B29" s="1" t="s">
        <v>423</v>
      </c>
      <c r="C29" s="1" t="s">
        <v>74</v>
      </c>
      <c r="D29" s="41" t="s">
        <v>120</v>
      </c>
      <c r="E29" s="198">
        <f>'Пр.7 Р.П. ЦС. ВР'!E162</f>
        <v>2877.5</v>
      </c>
      <c r="F29" s="271"/>
    </row>
    <row r="30" spans="1:6" s="84" customFormat="1" ht="63.75" customHeight="1">
      <c r="A30" s="124" t="s">
        <v>378</v>
      </c>
      <c r="B30" s="33" t="s">
        <v>376</v>
      </c>
      <c r="C30" s="34"/>
      <c r="D30" s="34"/>
      <c r="E30" s="195">
        <f>E31</f>
        <v>800</v>
      </c>
      <c r="F30" s="270"/>
    </row>
    <row r="31" spans="1:6" s="84" customFormat="1" ht="77.25" customHeight="1">
      <c r="A31" s="43" t="s">
        <v>377</v>
      </c>
      <c r="B31" s="1" t="s">
        <v>375</v>
      </c>
      <c r="C31" s="164"/>
      <c r="D31" s="1"/>
      <c r="E31" s="198">
        <f>E32+E34</f>
        <v>800</v>
      </c>
      <c r="F31" s="270"/>
    </row>
    <row r="32" spans="1:6" s="83" customFormat="1" ht="34.5" customHeight="1">
      <c r="A32" s="47" t="s">
        <v>414</v>
      </c>
      <c r="B32" s="1" t="s">
        <v>375</v>
      </c>
      <c r="C32" s="1" t="s">
        <v>415</v>
      </c>
      <c r="D32" s="59"/>
      <c r="E32" s="199">
        <f>E33</f>
        <v>213.541</v>
      </c>
      <c r="F32" s="273"/>
    </row>
    <row r="33" spans="1:6" s="42" customFormat="1" ht="12.75">
      <c r="A33" s="165" t="s">
        <v>121</v>
      </c>
      <c r="B33" s="1" t="s">
        <v>375</v>
      </c>
      <c r="C33" s="1" t="s">
        <v>415</v>
      </c>
      <c r="D33" s="41" t="s">
        <v>120</v>
      </c>
      <c r="E33" s="198">
        <f>'Пр.7 Р.П. ЦС. ВР'!E166</f>
        <v>213.541</v>
      </c>
      <c r="F33" s="271"/>
    </row>
    <row r="34" spans="1:6" s="83" customFormat="1" ht="25.5">
      <c r="A34" s="47" t="s">
        <v>83</v>
      </c>
      <c r="B34" s="1" t="s">
        <v>375</v>
      </c>
      <c r="C34" s="1" t="s">
        <v>111</v>
      </c>
      <c r="D34" s="59"/>
      <c r="E34" s="199">
        <f>E35</f>
        <v>586.4590000000001</v>
      </c>
      <c r="F34" s="273"/>
    </row>
    <row r="35" spans="1:6" s="42" customFormat="1" ht="12.75">
      <c r="A35" s="165" t="s">
        <v>121</v>
      </c>
      <c r="B35" s="1" t="s">
        <v>375</v>
      </c>
      <c r="C35" s="1" t="s">
        <v>111</v>
      </c>
      <c r="D35" s="41" t="s">
        <v>120</v>
      </c>
      <c r="E35" s="198">
        <f>'Пр.7 Р.П. ЦС. ВР'!E165</f>
        <v>586.4590000000001</v>
      </c>
      <c r="F35" s="271"/>
    </row>
    <row r="36" spans="1:6" s="42" customFormat="1" ht="25.5">
      <c r="A36" s="62" t="s">
        <v>349</v>
      </c>
      <c r="B36" s="34" t="s">
        <v>124</v>
      </c>
      <c r="C36" s="34"/>
      <c r="D36" s="33"/>
      <c r="E36" s="195">
        <f>E37+E47</f>
        <v>3075</v>
      </c>
      <c r="F36" s="271"/>
    </row>
    <row r="37" spans="1:6" s="39" customFormat="1" ht="51.75">
      <c r="A37" s="62" t="s">
        <v>351</v>
      </c>
      <c r="B37" s="34" t="s">
        <v>350</v>
      </c>
      <c r="C37" s="34"/>
      <c r="D37" s="33"/>
      <c r="E37" s="195">
        <f>E38+E41+E44</f>
        <v>2625</v>
      </c>
      <c r="F37" s="274"/>
    </row>
    <row r="38" spans="1:6" s="42" customFormat="1" ht="64.5">
      <c r="A38" s="67" t="s">
        <v>379</v>
      </c>
      <c r="B38" s="1" t="s">
        <v>352</v>
      </c>
      <c r="C38" s="1"/>
      <c r="D38" s="41"/>
      <c r="E38" s="198">
        <f>E39</f>
        <v>300</v>
      </c>
      <c r="F38" s="271"/>
    </row>
    <row r="39" spans="1:6" s="42" customFormat="1" ht="25.5">
      <c r="A39" s="47" t="s">
        <v>83</v>
      </c>
      <c r="B39" s="1" t="s">
        <v>352</v>
      </c>
      <c r="C39" s="1" t="s">
        <v>111</v>
      </c>
      <c r="D39" s="41"/>
      <c r="E39" s="198">
        <f>E40</f>
        <v>300</v>
      </c>
      <c r="F39" s="271"/>
    </row>
    <row r="40" spans="1:6" s="42" customFormat="1" ht="12.75">
      <c r="A40" s="165" t="s">
        <v>189</v>
      </c>
      <c r="B40" s="1" t="s">
        <v>352</v>
      </c>
      <c r="C40" s="1" t="s">
        <v>111</v>
      </c>
      <c r="D40" s="41" t="s">
        <v>190</v>
      </c>
      <c r="E40" s="198">
        <f>'Пр.7 Р.П. ЦС. ВР'!E189</f>
        <v>300</v>
      </c>
      <c r="F40" s="271"/>
    </row>
    <row r="41" spans="1:6" s="42" customFormat="1" ht="51.75">
      <c r="A41" s="47" t="s">
        <v>353</v>
      </c>
      <c r="B41" s="1" t="s">
        <v>354</v>
      </c>
      <c r="C41" s="1"/>
      <c r="D41" s="41"/>
      <c r="E41" s="198">
        <f>E42</f>
        <v>82</v>
      </c>
      <c r="F41" s="271"/>
    </row>
    <row r="42" spans="1:6" s="39" customFormat="1" ht="25.5">
      <c r="A42" s="47" t="s">
        <v>83</v>
      </c>
      <c r="B42" s="1" t="s">
        <v>354</v>
      </c>
      <c r="C42" s="34"/>
      <c r="D42" s="33"/>
      <c r="E42" s="198">
        <f>E43</f>
        <v>82</v>
      </c>
      <c r="F42" s="274"/>
    </row>
    <row r="43" spans="1:6" s="42" customFormat="1" ht="12.75">
      <c r="A43" s="165" t="s">
        <v>189</v>
      </c>
      <c r="B43" s="1" t="s">
        <v>354</v>
      </c>
      <c r="C43" s="1" t="s">
        <v>111</v>
      </c>
      <c r="D43" s="41" t="s">
        <v>190</v>
      </c>
      <c r="E43" s="198">
        <f>'Пр.7 Р.П. ЦС. ВР'!E191</f>
        <v>82</v>
      </c>
      <c r="F43" s="271"/>
    </row>
    <row r="44" spans="1:6" s="42" customFormat="1" ht="61.5" customHeight="1">
      <c r="A44" s="47" t="s">
        <v>355</v>
      </c>
      <c r="B44" s="1" t="s">
        <v>361</v>
      </c>
      <c r="C44" s="1"/>
      <c r="D44" s="41"/>
      <c r="E44" s="198">
        <f>E45</f>
        <v>2243</v>
      </c>
      <c r="F44" s="271"/>
    </row>
    <row r="45" spans="1:6" s="42" customFormat="1" ht="25.5">
      <c r="A45" s="47" t="s">
        <v>83</v>
      </c>
      <c r="B45" s="1" t="s">
        <v>361</v>
      </c>
      <c r="C45" s="1"/>
      <c r="D45" s="41"/>
      <c r="E45" s="198">
        <f>E46</f>
        <v>2243</v>
      </c>
      <c r="F45" s="271"/>
    </row>
    <row r="46" spans="1:6" s="42" customFormat="1" ht="12.75">
      <c r="A46" s="165" t="s">
        <v>189</v>
      </c>
      <c r="B46" s="1" t="s">
        <v>361</v>
      </c>
      <c r="C46" s="1" t="s">
        <v>111</v>
      </c>
      <c r="D46" s="41" t="s">
        <v>190</v>
      </c>
      <c r="E46" s="198">
        <f>'Пр.7 Р.П. ЦС. ВР'!E193</f>
        <v>2243</v>
      </c>
      <c r="F46" s="271"/>
    </row>
    <row r="47" spans="1:6" s="79" customFormat="1" ht="51.75">
      <c r="A47" s="62" t="s">
        <v>356</v>
      </c>
      <c r="B47" s="34" t="s">
        <v>199</v>
      </c>
      <c r="C47" s="34"/>
      <c r="D47" s="33"/>
      <c r="E47" s="195">
        <f>E48+E51</f>
        <v>450</v>
      </c>
      <c r="F47" s="275"/>
    </row>
    <row r="48" spans="1:6" s="79" customFormat="1" ht="64.5">
      <c r="A48" s="67" t="s">
        <v>357</v>
      </c>
      <c r="B48" s="1" t="s">
        <v>368</v>
      </c>
      <c r="C48" s="34"/>
      <c r="D48" s="33"/>
      <c r="E48" s="198">
        <f>E49</f>
        <v>450</v>
      </c>
      <c r="F48" s="275"/>
    </row>
    <row r="49" spans="1:6" s="39" customFormat="1" ht="25.5">
      <c r="A49" s="47" t="s">
        <v>83</v>
      </c>
      <c r="B49" s="1" t="s">
        <v>368</v>
      </c>
      <c r="C49" s="34"/>
      <c r="D49" s="33"/>
      <c r="E49" s="198">
        <f>E50</f>
        <v>450</v>
      </c>
      <c r="F49" s="274"/>
    </row>
    <row r="50" spans="1:6" s="42" customFormat="1" ht="12.75">
      <c r="A50" s="165" t="s">
        <v>189</v>
      </c>
      <c r="B50" s="1" t="s">
        <v>368</v>
      </c>
      <c r="C50" s="1" t="s">
        <v>111</v>
      </c>
      <c r="D50" s="41" t="s">
        <v>190</v>
      </c>
      <c r="E50" s="198">
        <f>'Пр.7 Р.П. ЦС. ВР'!E196</f>
        <v>450</v>
      </c>
      <c r="F50" s="271"/>
    </row>
    <row r="51" spans="1:6" s="42" customFormat="1" ht="51.75" hidden="1">
      <c r="A51" s="67" t="s">
        <v>358</v>
      </c>
      <c r="B51" s="1" t="s">
        <v>369</v>
      </c>
      <c r="C51" s="1"/>
      <c r="D51" s="41"/>
      <c r="E51" s="198">
        <f>E52</f>
        <v>0</v>
      </c>
      <c r="F51" s="271"/>
    </row>
    <row r="52" spans="1:6" s="42" customFormat="1" ht="25.5" hidden="1">
      <c r="A52" s="47" t="s">
        <v>83</v>
      </c>
      <c r="B52" s="1" t="s">
        <v>369</v>
      </c>
      <c r="C52" s="1" t="s">
        <v>111</v>
      </c>
      <c r="D52" s="41" t="s">
        <v>190</v>
      </c>
      <c r="E52" s="198">
        <f>E53</f>
        <v>0</v>
      </c>
      <c r="F52" s="271"/>
    </row>
    <row r="53" spans="1:6" s="42" customFormat="1" ht="12.75" hidden="1">
      <c r="A53" s="165" t="s">
        <v>189</v>
      </c>
      <c r="B53" s="1" t="s">
        <v>369</v>
      </c>
      <c r="C53" s="1" t="s">
        <v>111</v>
      </c>
      <c r="D53" s="41" t="s">
        <v>190</v>
      </c>
      <c r="E53" s="198">
        <f>'Пр.7 Р.П. ЦС. ВР'!E198</f>
        <v>0</v>
      </c>
      <c r="F53" s="271"/>
    </row>
    <row r="54" spans="1:6" s="120" customFormat="1" ht="25.5">
      <c r="A54" s="62" t="s">
        <v>307</v>
      </c>
      <c r="B54" s="34" t="s">
        <v>309</v>
      </c>
      <c r="C54" s="34"/>
      <c r="D54" s="33"/>
      <c r="E54" s="195">
        <f>E55+E62</f>
        <v>7598.777</v>
      </c>
      <c r="F54" s="276"/>
    </row>
    <row r="55" spans="1:6" s="39" customFormat="1" ht="51.75">
      <c r="A55" s="62" t="s">
        <v>308</v>
      </c>
      <c r="B55" s="34" t="s">
        <v>310</v>
      </c>
      <c r="C55" s="34"/>
      <c r="D55" s="33"/>
      <c r="E55" s="195">
        <f>E56+E59</f>
        <v>4659.577</v>
      </c>
      <c r="F55" s="274"/>
    </row>
    <row r="56" spans="1:6" s="42" customFormat="1" ht="64.5">
      <c r="A56" s="67" t="s">
        <v>311</v>
      </c>
      <c r="B56" s="1" t="s">
        <v>312</v>
      </c>
      <c r="C56" s="1"/>
      <c r="D56" s="41"/>
      <c r="E56" s="198">
        <f>E57</f>
        <v>3097.65</v>
      </c>
      <c r="F56" s="271"/>
    </row>
    <row r="57" spans="1:6" s="42" customFormat="1" ht="25.5">
      <c r="A57" s="47" t="s">
        <v>83</v>
      </c>
      <c r="B57" s="1" t="s">
        <v>312</v>
      </c>
      <c r="C57" s="1" t="s">
        <v>111</v>
      </c>
      <c r="D57" s="41"/>
      <c r="E57" s="198">
        <f>E58</f>
        <v>3097.65</v>
      </c>
      <c r="F57" s="271"/>
    </row>
    <row r="58" spans="1:6" s="46" customFormat="1" ht="12.75">
      <c r="A58" s="67" t="s">
        <v>187</v>
      </c>
      <c r="B58" s="1" t="s">
        <v>312</v>
      </c>
      <c r="C58" s="45" t="s">
        <v>111</v>
      </c>
      <c r="D58" s="41" t="s">
        <v>188</v>
      </c>
      <c r="E58" s="198">
        <f>'Пр.7 Р.П. ЦС. ВР'!E100</f>
        <v>3097.65</v>
      </c>
      <c r="F58" s="277"/>
    </row>
    <row r="59" spans="1:6" s="46" customFormat="1" ht="25.5">
      <c r="A59" s="67" t="s">
        <v>422</v>
      </c>
      <c r="B59" s="58" t="s">
        <v>421</v>
      </c>
      <c r="C59" s="45"/>
      <c r="D59" s="41"/>
      <c r="E59" s="198">
        <f>E60</f>
        <v>1561.9270000000001</v>
      </c>
      <c r="F59" s="277"/>
    </row>
    <row r="60" spans="1:6" s="46" customFormat="1" ht="25.5">
      <c r="A60" s="47" t="s">
        <v>83</v>
      </c>
      <c r="B60" s="58" t="s">
        <v>421</v>
      </c>
      <c r="C60" s="45" t="s">
        <v>111</v>
      </c>
      <c r="D60" s="41"/>
      <c r="E60" s="198">
        <f>E61</f>
        <v>1561.9270000000001</v>
      </c>
      <c r="F60" s="277"/>
    </row>
    <row r="61" spans="1:6" s="46" customFormat="1" ht="12.75">
      <c r="A61" s="67" t="s">
        <v>187</v>
      </c>
      <c r="B61" s="58" t="s">
        <v>421</v>
      </c>
      <c r="C61" s="45" t="s">
        <v>111</v>
      </c>
      <c r="D61" s="41" t="s">
        <v>188</v>
      </c>
      <c r="E61" s="198">
        <f>'Пр.7 Р.П. ЦС. ВР'!E102</f>
        <v>1561.9270000000001</v>
      </c>
      <c r="F61" s="277"/>
    </row>
    <row r="62" spans="1:6" s="79" customFormat="1" ht="51.75">
      <c r="A62" s="62" t="s">
        <v>313</v>
      </c>
      <c r="B62" s="34" t="s">
        <v>362</v>
      </c>
      <c r="C62" s="34"/>
      <c r="D62" s="33"/>
      <c r="E62" s="195">
        <f>E63+E66</f>
        <v>2939.2</v>
      </c>
      <c r="F62" s="275"/>
    </row>
    <row r="63" spans="1:6" s="42" customFormat="1" ht="90.75">
      <c r="A63" s="73" t="s">
        <v>390</v>
      </c>
      <c r="B63" s="1" t="s">
        <v>314</v>
      </c>
      <c r="C63" s="1"/>
      <c r="D63" s="41"/>
      <c r="E63" s="198">
        <f>E64</f>
        <v>1552</v>
      </c>
      <c r="F63" s="271"/>
    </row>
    <row r="64" spans="1:6" s="42" customFormat="1" ht="25.5">
      <c r="A64" s="47" t="s">
        <v>83</v>
      </c>
      <c r="B64" s="1" t="s">
        <v>314</v>
      </c>
      <c r="C64" s="1"/>
      <c r="D64" s="41"/>
      <c r="E64" s="198">
        <f>E65</f>
        <v>1552</v>
      </c>
      <c r="F64" s="271"/>
    </row>
    <row r="65" spans="1:6" s="42" customFormat="1" ht="12.75">
      <c r="A65" s="67" t="s">
        <v>187</v>
      </c>
      <c r="B65" s="1" t="s">
        <v>314</v>
      </c>
      <c r="C65" s="1" t="s">
        <v>111</v>
      </c>
      <c r="D65" s="41" t="s">
        <v>188</v>
      </c>
      <c r="E65" s="198">
        <f>'Пр.7 Р.П. ЦС. ВР'!E106</f>
        <v>1552</v>
      </c>
      <c r="F65" s="271"/>
    </row>
    <row r="66" spans="1:6" s="42" customFormat="1" ht="78">
      <c r="A66" s="73" t="s">
        <v>315</v>
      </c>
      <c r="B66" s="1" t="s">
        <v>316</v>
      </c>
      <c r="C66" s="1"/>
      <c r="D66" s="41"/>
      <c r="E66" s="198">
        <f>E67</f>
        <v>1387.2</v>
      </c>
      <c r="F66" s="271"/>
    </row>
    <row r="67" spans="1:6" s="42" customFormat="1" ht="25.5">
      <c r="A67" s="47" t="s">
        <v>83</v>
      </c>
      <c r="B67" s="1" t="s">
        <v>316</v>
      </c>
      <c r="C67" s="1" t="s">
        <v>111</v>
      </c>
      <c r="D67" s="41"/>
      <c r="E67" s="198">
        <f>E68</f>
        <v>1387.2</v>
      </c>
      <c r="F67" s="271"/>
    </row>
    <row r="68" spans="1:6" s="46" customFormat="1" ht="12.75">
      <c r="A68" s="67" t="s">
        <v>187</v>
      </c>
      <c r="B68" s="1" t="s">
        <v>316</v>
      </c>
      <c r="C68" s="45" t="s">
        <v>111</v>
      </c>
      <c r="D68" s="41" t="s">
        <v>188</v>
      </c>
      <c r="E68" s="198">
        <f>'Пр.7 Р.П. ЦС. ВР'!E108</f>
        <v>1387.2</v>
      </c>
      <c r="F68" s="277"/>
    </row>
    <row r="69" spans="1:6" s="39" customFormat="1" ht="51.75">
      <c r="A69" s="62" t="s">
        <v>322</v>
      </c>
      <c r="B69" s="34" t="s">
        <v>43</v>
      </c>
      <c r="C69" s="34"/>
      <c r="D69" s="33"/>
      <c r="E69" s="195">
        <f>E70+E84+E97</f>
        <v>78479.87997999998</v>
      </c>
      <c r="F69" s="274"/>
    </row>
    <row r="70" spans="1:6" s="42" customFormat="1" ht="94.5" customHeight="1">
      <c r="A70" s="62" t="s">
        <v>324</v>
      </c>
      <c r="B70" s="34" t="s">
        <v>323</v>
      </c>
      <c r="C70" s="34"/>
      <c r="D70" s="33"/>
      <c r="E70" s="195">
        <f>E71+E74+E81</f>
        <v>67864.27497999999</v>
      </c>
      <c r="F70" s="271"/>
    </row>
    <row r="71" spans="1:6" s="42" customFormat="1" ht="129.75">
      <c r="A71" s="67" t="s">
        <v>326</v>
      </c>
      <c r="B71" s="58" t="s">
        <v>392</v>
      </c>
      <c r="C71" s="34"/>
      <c r="D71" s="33"/>
      <c r="E71" s="195">
        <f>E72</f>
        <v>22889.82087</v>
      </c>
      <c r="F71" s="271"/>
    </row>
    <row r="72" spans="1:6" s="42" customFormat="1" ht="24.75" customHeight="1">
      <c r="A72" s="16" t="s">
        <v>416</v>
      </c>
      <c r="B72" s="58" t="s">
        <v>392</v>
      </c>
      <c r="C72" s="1" t="s">
        <v>415</v>
      </c>
      <c r="D72" s="33"/>
      <c r="E72" s="195">
        <f>E73</f>
        <v>22889.82087</v>
      </c>
      <c r="F72" s="271"/>
    </row>
    <row r="73" spans="1:6" s="42" customFormat="1" ht="12.75">
      <c r="A73" s="165" t="s">
        <v>68</v>
      </c>
      <c r="B73" s="58" t="s">
        <v>392</v>
      </c>
      <c r="C73" s="1" t="s">
        <v>415</v>
      </c>
      <c r="D73" s="41" t="s">
        <v>67</v>
      </c>
      <c r="E73" s="195">
        <f>'Пр.7 Р.П. ЦС. ВР'!E131</f>
        <v>22889.82087</v>
      </c>
      <c r="F73" s="271"/>
    </row>
    <row r="74" spans="1:6" s="42" customFormat="1" ht="129.75">
      <c r="A74" s="178" t="s">
        <v>395</v>
      </c>
      <c r="B74" s="183" t="s">
        <v>325</v>
      </c>
      <c r="C74" s="183" t="s">
        <v>415</v>
      </c>
      <c r="D74" s="184" t="s">
        <v>67</v>
      </c>
      <c r="E74" s="195">
        <f>E75+E78</f>
        <v>36811.80411</v>
      </c>
      <c r="F74" s="271"/>
    </row>
    <row r="75" spans="1:6" s="42" customFormat="1" ht="135" customHeight="1">
      <c r="A75" s="67" t="s">
        <v>396</v>
      </c>
      <c r="B75" s="1" t="s">
        <v>325</v>
      </c>
      <c r="C75" s="1"/>
      <c r="D75" s="41"/>
      <c r="E75" s="198">
        <f>E76</f>
        <v>18963.33062</v>
      </c>
      <c r="F75" s="271"/>
    </row>
    <row r="76" spans="1:6" s="42" customFormat="1" ht="27" customHeight="1">
      <c r="A76" s="57" t="s">
        <v>416</v>
      </c>
      <c r="B76" s="1" t="s">
        <v>325</v>
      </c>
      <c r="C76" s="1" t="s">
        <v>415</v>
      </c>
      <c r="D76" s="41"/>
      <c r="E76" s="198">
        <f>E77</f>
        <v>18963.33062</v>
      </c>
      <c r="F76" s="271"/>
    </row>
    <row r="77" spans="1:6" s="42" customFormat="1" ht="12.75">
      <c r="A77" s="165" t="s">
        <v>68</v>
      </c>
      <c r="B77" s="1" t="s">
        <v>325</v>
      </c>
      <c r="C77" s="1" t="s">
        <v>415</v>
      </c>
      <c r="D77" s="41" t="s">
        <v>67</v>
      </c>
      <c r="E77" s="198">
        <f>'Пр.7 Р.П. ЦС. ВР'!E134</f>
        <v>18963.33062</v>
      </c>
      <c r="F77" s="271"/>
    </row>
    <row r="78" spans="1:6" s="42" customFormat="1" ht="129.75">
      <c r="A78" s="67" t="s">
        <v>394</v>
      </c>
      <c r="B78" s="1" t="s">
        <v>325</v>
      </c>
      <c r="C78" s="1"/>
      <c r="D78" s="41"/>
      <c r="E78" s="198">
        <f>E79</f>
        <v>17848.47349</v>
      </c>
      <c r="F78" s="271"/>
    </row>
    <row r="79" spans="1:6" s="42" customFormat="1" ht="28.5" customHeight="1">
      <c r="A79" s="57" t="s">
        <v>416</v>
      </c>
      <c r="B79" s="1" t="s">
        <v>325</v>
      </c>
      <c r="C79" s="1" t="s">
        <v>415</v>
      </c>
      <c r="D79" s="41"/>
      <c r="E79" s="198">
        <f>E80</f>
        <v>17848.47349</v>
      </c>
      <c r="F79" s="271"/>
    </row>
    <row r="80" spans="1:6" s="42" customFormat="1" ht="12.75">
      <c r="A80" s="165" t="s">
        <v>68</v>
      </c>
      <c r="B80" s="1" t="s">
        <v>325</v>
      </c>
      <c r="C80" s="1" t="s">
        <v>415</v>
      </c>
      <c r="D80" s="41" t="s">
        <v>67</v>
      </c>
      <c r="E80" s="198">
        <f>'Пр.7 Р.П. ЦС. ВР'!E136</f>
        <v>17848.47349</v>
      </c>
      <c r="F80" s="271"/>
    </row>
    <row r="81" spans="1:6" s="42" customFormat="1" ht="117">
      <c r="A81" s="67" t="s">
        <v>327</v>
      </c>
      <c r="B81" s="1" t="s">
        <v>363</v>
      </c>
      <c r="C81" s="1"/>
      <c r="D81" s="41"/>
      <c r="E81" s="198">
        <f>E82</f>
        <v>8162.65</v>
      </c>
      <c r="F81" s="271"/>
    </row>
    <row r="82" spans="1:6" s="42" customFormat="1" ht="23.25" customHeight="1">
      <c r="A82" s="57" t="s">
        <v>416</v>
      </c>
      <c r="B82" s="1" t="s">
        <v>363</v>
      </c>
      <c r="C82" s="1" t="s">
        <v>415</v>
      </c>
      <c r="D82" s="41"/>
      <c r="E82" s="198">
        <f>E83</f>
        <v>8162.65</v>
      </c>
      <c r="F82" s="271"/>
    </row>
    <row r="83" spans="1:6" s="42" customFormat="1" ht="12.75">
      <c r="A83" s="165" t="s">
        <v>68</v>
      </c>
      <c r="B83" s="1" t="s">
        <v>363</v>
      </c>
      <c r="C83" s="1" t="s">
        <v>415</v>
      </c>
      <c r="D83" s="41" t="s">
        <v>67</v>
      </c>
      <c r="E83" s="198">
        <f>'Пр.7 Р.П. ЦС. ВР'!E138</f>
        <v>8162.65</v>
      </c>
      <c r="F83" s="271"/>
    </row>
    <row r="84" spans="1:6" s="79" customFormat="1" ht="90.75">
      <c r="A84" s="38" t="s">
        <v>284</v>
      </c>
      <c r="B84" s="34" t="s">
        <v>52</v>
      </c>
      <c r="C84" s="34"/>
      <c r="D84" s="33"/>
      <c r="E84" s="195">
        <f>E85+E88+E91+E94</f>
        <v>8444.265</v>
      </c>
      <c r="F84" s="275"/>
    </row>
    <row r="85" spans="1:6" s="42" customFormat="1" ht="117">
      <c r="A85" s="43" t="s">
        <v>35</v>
      </c>
      <c r="B85" s="1" t="s">
        <v>283</v>
      </c>
      <c r="C85" s="1"/>
      <c r="D85" s="41"/>
      <c r="E85" s="198">
        <f>E86</f>
        <v>691.9899999999999</v>
      </c>
      <c r="F85" s="271"/>
    </row>
    <row r="86" spans="1:6" s="42" customFormat="1" ht="12.75">
      <c r="A86" s="44" t="s">
        <v>383</v>
      </c>
      <c r="B86" s="1" t="s">
        <v>283</v>
      </c>
      <c r="C86" s="1" t="s">
        <v>382</v>
      </c>
      <c r="D86" s="41"/>
      <c r="E86" s="198">
        <f>E87</f>
        <v>691.9899999999999</v>
      </c>
      <c r="F86" s="271"/>
    </row>
    <row r="87" spans="1:6" s="42" customFormat="1" ht="12.75">
      <c r="A87" s="61" t="s">
        <v>126</v>
      </c>
      <c r="B87" s="1" t="s">
        <v>283</v>
      </c>
      <c r="C87" s="1" t="s">
        <v>382</v>
      </c>
      <c r="D87" s="41" t="s">
        <v>125</v>
      </c>
      <c r="E87" s="198">
        <f>'Пр.7 Р.П. ЦС. ВР'!E238</f>
        <v>691.9899999999999</v>
      </c>
      <c r="F87" s="271"/>
    </row>
    <row r="88" spans="1:5" ht="25.5">
      <c r="A88" s="43" t="s">
        <v>9</v>
      </c>
      <c r="B88" s="1" t="s">
        <v>8</v>
      </c>
      <c r="C88" s="1"/>
      <c r="D88" s="41"/>
      <c r="E88" s="198">
        <f>E89</f>
        <v>754.5</v>
      </c>
    </row>
    <row r="89" spans="1:5" ht="12.75">
      <c r="A89" s="44" t="s">
        <v>383</v>
      </c>
      <c r="B89" s="1" t="s">
        <v>8</v>
      </c>
      <c r="C89" s="1" t="s">
        <v>382</v>
      </c>
      <c r="D89" s="41"/>
      <c r="E89" s="198">
        <f>E90</f>
        <v>754.5</v>
      </c>
    </row>
    <row r="90" spans="1:5" ht="13.5">
      <c r="A90" s="265" t="s">
        <v>126</v>
      </c>
      <c r="B90" s="1" t="s">
        <v>8</v>
      </c>
      <c r="C90" s="1" t="s">
        <v>382</v>
      </c>
      <c r="D90" s="41" t="s">
        <v>125</v>
      </c>
      <c r="E90" s="198">
        <f>'Пр.7 Р.П. ЦС. ВР'!E241</f>
        <v>754.5</v>
      </c>
    </row>
    <row r="91" spans="1:5" ht="51.75">
      <c r="A91" s="43" t="s">
        <v>29</v>
      </c>
      <c r="B91" s="1" t="s">
        <v>10</v>
      </c>
      <c r="C91" s="1"/>
      <c r="D91" s="41"/>
      <c r="E91" s="198">
        <f>E92</f>
        <v>4564.975</v>
      </c>
    </row>
    <row r="92" spans="1:5" ht="12.75">
      <c r="A92" s="44" t="s">
        <v>383</v>
      </c>
      <c r="B92" s="1" t="s">
        <v>10</v>
      </c>
      <c r="C92" s="1" t="s">
        <v>382</v>
      </c>
      <c r="D92" s="41"/>
      <c r="E92" s="198">
        <f>E93</f>
        <v>4564.975</v>
      </c>
    </row>
    <row r="93" spans="1:5" ht="13.5">
      <c r="A93" s="265" t="s">
        <v>126</v>
      </c>
      <c r="B93" s="1" t="s">
        <v>10</v>
      </c>
      <c r="C93" s="1" t="s">
        <v>382</v>
      </c>
      <c r="D93" s="41" t="s">
        <v>125</v>
      </c>
      <c r="E93" s="198">
        <f>'Пр.7 Р.П. ЦС. ВР'!E244</f>
        <v>4564.975</v>
      </c>
    </row>
    <row r="94" spans="1:5" ht="25.5">
      <c r="A94" s="43" t="s">
        <v>12</v>
      </c>
      <c r="B94" s="1" t="s">
        <v>11</v>
      </c>
      <c r="C94" s="1"/>
      <c r="D94" s="41"/>
      <c r="E94" s="198">
        <f>E95</f>
        <v>2432.8</v>
      </c>
    </row>
    <row r="95" spans="1:5" ht="12.75">
      <c r="A95" s="44" t="s">
        <v>383</v>
      </c>
      <c r="B95" s="1" t="s">
        <v>11</v>
      </c>
      <c r="C95" s="1" t="s">
        <v>382</v>
      </c>
      <c r="D95" s="41"/>
      <c r="E95" s="198">
        <f>E96</f>
        <v>2432.8</v>
      </c>
    </row>
    <row r="96" spans="1:5" ht="13.5">
      <c r="A96" s="265" t="s">
        <v>126</v>
      </c>
      <c r="B96" s="1" t="s">
        <v>11</v>
      </c>
      <c r="C96" s="1" t="s">
        <v>382</v>
      </c>
      <c r="D96" s="41" t="s">
        <v>125</v>
      </c>
      <c r="E96" s="198">
        <f>'Пр.7 Р.П. ЦС. ВР'!E247</f>
        <v>2432.8</v>
      </c>
    </row>
    <row r="97" spans="1:6" s="42" customFormat="1" ht="51.75">
      <c r="A97" s="62" t="s">
        <v>322</v>
      </c>
      <c r="B97" s="34" t="s">
        <v>419</v>
      </c>
      <c r="C97" s="1"/>
      <c r="D97" s="41"/>
      <c r="E97" s="198">
        <f>E98+E101</f>
        <v>2171.34</v>
      </c>
      <c r="F97" s="271"/>
    </row>
    <row r="98" spans="1:6" s="42" customFormat="1" ht="103.5">
      <c r="A98" s="67" t="s">
        <v>0</v>
      </c>
      <c r="B98" s="1" t="s">
        <v>420</v>
      </c>
      <c r="C98" s="58" t="s">
        <v>415</v>
      </c>
      <c r="D98" s="41"/>
      <c r="E98" s="198">
        <f>E99</f>
        <v>108.567</v>
      </c>
      <c r="F98" s="271"/>
    </row>
    <row r="99" spans="1:6" s="42" customFormat="1" ht="25.5">
      <c r="A99" s="57" t="s">
        <v>416</v>
      </c>
      <c r="B99" s="1" t="s">
        <v>420</v>
      </c>
      <c r="C99" s="58" t="s">
        <v>415</v>
      </c>
      <c r="D99" s="41"/>
      <c r="E99" s="198">
        <f>E100</f>
        <v>108.567</v>
      </c>
      <c r="F99" s="271"/>
    </row>
    <row r="100" spans="1:6" s="42" customFormat="1" ht="12.75">
      <c r="A100" s="165" t="s">
        <v>68</v>
      </c>
      <c r="B100" s="1" t="s">
        <v>420</v>
      </c>
      <c r="C100" s="58" t="s">
        <v>415</v>
      </c>
      <c r="D100" s="41" t="s">
        <v>67</v>
      </c>
      <c r="E100" s="198">
        <f>'Пр.7 Р.П. ЦС. ВР'!E141</f>
        <v>108.567</v>
      </c>
      <c r="F100" s="271"/>
    </row>
    <row r="101" spans="1:6" s="42" customFormat="1" ht="39">
      <c r="A101" s="67" t="s">
        <v>18</v>
      </c>
      <c r="B101" s="58" t="s">
        <v>17</v>
      </c>
      <c r="C101" s="266"/>
      <c r="D101" s="41"/>
      <c r="E101" s="198">
        <f>E102</f>
        <v>2062.773</v>
      </c>
      <c r="F101" s="271"/>
    </row>
    <row r="102" spans="1:6" s="42" customFormat="1" ht="25.5">
      <c r="A102" s="57" t="s">
        <v>416</v>
      </c>
      <c r="B102" s="58" t="s">
        <v>17</v>
      </c>
      <c r="C102" s="58" t="s">
        <v>415</v>
      </c>
      <c r="D102" s="41"/>
      <c r="E102" s="198">
        <f>E103</f>
        <v>2062.773</v>
      </c>
      <c r="F102" s="271"/>
    </row>
    <row r="103" spans="1:6" s="42" customFormat="1" ht="12.75">
      <c r="A103" s="165" t="s">
        <v>68</v>
      </c>
      <c r="B103" s="58" t="s">
        <v>17</v>
      </c>
      <c r="C103" s="58" t="s">
        <v>415</v>
      </c>
      <c r="D103" s="41" t="s">
        <v>67</v>
      </c>
      <c r="E103" s="198">
        <f>'Пр.7 Р.П. ЦС. ВР'!E143</f>
        <v>2062.773</v>
      </c>
      <c r="F103" s="271"/>
    </row>
    <row r="104" spans="1:6" s="79" customFormat="1" ht="25.5">
      <c r="A104" s="36" t="s">
        <v>299</v>
      </c>
      <c r="B104" s="34" t="s">
        <v>44</v>
      </c>
      <c r="C104" s="34"/>
      <c r="D104" s="33"/>
      <c r="E104" s="195">
        <f>E105+E109+E113+E117</f>
        <v>1513.763</v>
      </c>
      <c r="F104" s="275"/>
    </row>
    <row r="105" spans="1:6" s="42" customFormat="1" ht="51.75">
      <c r="A105" s="62" t="s">
        <v>305</v>
      </c>
      <c r="B105" s="34" t="s">
        <v>48</v>
      </c>
      <c r="C105" s="34"/>
      <c r="D105" s="33"/>
      <c r="E105" s="195">
        <f>E106</f>
        <v>4</v>
      </c>
      <c r="F105" s="271"/>
    </row>
    <row r="106" spans="1:6" s="42" customFormat="1" ht="64.5">
      <c r="A106" s="67" t="s">
        <v>34</v>
      </c>
      <c r="B106" s="1" t="s">
        <v>364</v>
      </c>
      <c r="C106" s="1"/>
      <c r="D106" s="41"/>
      <c r="E106" s="198">
        <f>E107</f>
        <v>4</v>
      </c>
      <c r="F106" s="271"/>
    </row>
    <row r="107" spans="1:6" s="42" customFormat="1" ht="25.5">
      <c r="A107" s="47" t="s">
        <v>83</v>
      </c>
      <c r="B107" s="1" t="s">
        <v>364</v>
      </c>
      <c r="C107" s="1" t="s">
        <v>111</v>
      </c>
      <c r="D107" s="41"/>
      <c r="E107" s="198">
        <f>E108</f>
        <v>4</v>
      </c>
      <c r="F107" s="271"/>
    </row>
    <row r="108" spans="1:6" s="42" customFormat="1" ht="25.5">
      <c r="A108" s="54" t="s">
        <v>191</v>
      </c>
      <c r="B108" s="1" t="s">
        <v>364</v>
      </c>
      <c r="C108" s="1" t="s">
        <v>111</v>
      </c>
      <c r="D108" s="41" t="s">
        <v>192</v>
      </c>
      <c r="E108" s="198">
        <f>'Пр.7 Р.П. ЦС. ВР'!E94</f>
        <v>4</v>
      </c>
      <c r="F108" s="271"/>
    </row>
    <row r="109" spans="1:6" s="39" customFormat="1" ht="51.75">
      <c r="A109" s="38" t="s">
        <v>300</v>
      </c>
      <c r="B109" s="1" t="s">
        <v>301</v>
      </c>
      <c r="C109" s="34"/>
      <c r="D109" s="34"/>
      <c r="E109" s="195">
        <f>E110</f>
        <v>261.79999999999995</v>
      </c>
      <c r="F109" s="274"/>
    </row>
    <row r="110" spans="1:6" s="42" customFormat="1" ht="78">
      <c r="A110" s="44" t="s">
        <v>302</v>
      </c>
      <c r="B110" s="1" t="s">
        <v>301</v>
      </c>
      <c r="C110" s="1"/>
      <c r="D110" s="1"/>
      <c r="E110" s="198">
        <f>E111</f>
        <v>261.79999999999995</v>
      </c>
      <c r="F110" s="271"/>
    </row>
    <row r="111" spans="1:6" s="42" customFormat="1" ht="25.5">
      <c r="A111" s="54" t="s">
        <v>83</v>
      </c>
      <c r="B111" s="1" t="s">
        <v>301</v>
      </c>
      <c r="C111" s="1" t="s">
        <v>111</v>
      </c>
      <c r="D111" s="1"/>
      <c r="E111" s="198">
        <f>E112</f>
        <v>261.79999999999995</v>
      </c>
      <c r="F111" s="271"/>
    </row>
    <row r="112" spans="1:6" s="42" customFormat="1" ht="25.5">
      <c r="A112" s="61" t="s">
        <v>144</v>
      </c>
      <c r="B112" s="1" t="s">
        <v>301</v>
      </c>
      <c r="C112" s="1" t="s">
        <v>111</v>
      </c>
      <c r="D112" s="41" t="s">
        <v>123</v>
      </c>
      <c r="E112" s="198">
        <f>'Пр.7 Р.П. ЦС. ВР'!E84</f>
        <v>261.79999999999995</v>
      </c>
      <c r="F112" s="271"/>
    </row>
    <row r="113" spans="1:6" s="42" customFormat="1" ht="51.75">
      <c r="A113" s="166" t="s">
        <v>365</v>
      </c>
      <c r="B113" s="167" t="s">
        <v>50</v>
      </c>
      <c r="C113" s="168"/>
      <c r="D113" s="34"/>
      <c r="E113" s="195">
        <f>E114</f>
        <v>234.2</v>
      </c>
      <c r="F113" s="271"/>
    </row>
    <row r="114" spans="1:5" ht="51.75">
      <c r="A114" s="73" t="s">
        <v>303</v>
      </c>
      <c r="B114" s="58" t="s">
        <v>304</v>
      </c>
      <c r="C114" s="1" t="s">
        <v>111</v>
      </c>
      <c r="D114" s="70"/>
      <c r="E114" s="199">
        <f>E115</f>
        <v>234.2</v>
      </c>
    </row>
    <row r="115" spans="1:5" ht="25.5">
      <c r="A115" s="47" t="s">
        <v>83</v>
      </c>
      <c r="B115" s="58" t="s">
        <v>304</v>
      </c>
      <c r="C115" s="1" t="s">
        <v>111</v>
      </c>
      <c r="D115" s="59"/>
      <c r="E115" s="199">
        <f>E116</f>
        <v>234.2</v>
      </c>
    </row>
    <row r="116" spans="1:6" s="42" customFormat="1" ht="12.75">
      <c r="A116" s="67" t="s">
        <v>193</v>
      </c>
      <c r="B116" s="58" t="s">
        <v>304</v>
      </c>
      <c r="C116" s="1" t="s">
        <v>111</v>
      </c>
      <c r="D116" s="41" t="s">
        <v>194</v>
      </c>
      <c r="E116" s="198">
        <f>'Пр.7 Р.П. ЦС. ВР'!E89</f>
        <v>234.2</v>
      </c>
      <c r="F116" s="271"/>
    </row>
    <row r="117" spans="1:6" s="79" customFormat="1" ht="64.5">
      <c r="A117" s="38" t="s">
        <v>265</v>
      </c>
      <c r="B117" s="34" t="s">
        <v>51</v>
      </c>
      <c r="C117" s="34"/>
      <c r="D117" s="33"/>
      <c r="E117" s="195">
        <f>E118+E123</f>
        <v>1013.763</v>
      </c>
      <c r="F117" s="275"/>
    </row>
    <row r="118" spans="1:6" s="42" customFormat="1" ht="103.5">
      <c r="A118" s="44" t="s">
        <v>269</v>
      </c>
      <c r="B118" s="1" t="s">
        <v>268</v>
      </c>
      <c r="C118" s="1"/>
      <c r="D118" s="41"/>
      <c r="E118" s="198">
        <f>E119+E121</f>
        <v>501.379</v>
      </c>
      <c r="F118" s="271"/>
    </row>
    <row r="119" spans="1:6" s="37" customFormat="1" ht="25.5">
      <c r="A119" s="54" t="s">
        <v>85</v>
      </c>
      <c r="B119" s="1" t="s">
        <v>268</v>
      </c>
      <c r="C119" s="1" t="s">
        <v>59</v>
      </c>
      <c r="D119" s="41"/>
      <c r="E119" s="198">
        <f>E120</f>
        <v>473.6</v>
      </c>
      <c r="F119" s="272"/>
    </row>
    <row r="120" spans="1:6" s="39" customFormat="1" ht="39">
      <c r="A120" s="61" t="s">
        <v>82</v>
      </c>
      <c r="B120" s="1" t="s">
        <v>268</v>
      </c>
      <c r="C120" s="1" t="s">
        <v>59</v>
      </c>
      <c r="D120" s="41" t="s">
        <v>81</v>
      </c>
      <c r="E120" s="198">
        <f>'Пр.7 Р.П. ЦС. ВР'!E27</f>
        <v>473.6</v>
      </c>
      <c r="F120" s="274"/>
    </row>
    <row r="121" spans="1:6" s="39" customFormat="1" ht="25.5">
      <c r="A121" s="54" t="s">
        <v>83</v>
      </c>
      <c r="B121" s="1" t="s">
        <v>268</v>
      </c>
      <c r="C121" s="34"/>
      <c r="D121" s="33"/>
      <c r="E121" s="198">
        <f>E122</f>
        <v>27.779</v>
      </c>
      <c r="F121" s="274"/>
    </row>
    <row r="122" spans="1:6" s="39" customFormat="1" ht="39">
      <c r="A122" s="61" t="s">
        <v>82</v>
      </c>
      <c r="B122" s="1" t="s">
        <v>268</v>
      </c>
      <c r="C122" s="1" t="s">
        <v>111</v>
      </c>
      <c r="D122" s="41" t="s">
        <v>81</v>
      </c>
      <c r="E122" s="198">
        <f>'Пр.7 Р.П. ЦС. ВР'!E28</f>
        <v>27.779</v>
      </c>
      <c r="F122" s="274"/>
    </row>
    <row r="123" spans="1:6" s="42" customFormat="1" ht="103.5">
      <c r="A123" s="44" t="s">
        <v>266</v>
      </c>
      <c r="B123" s="1" t="s">
        <v>267</v>
      </c>
      <c r="C123" s="1"/>
      <c r="D123" s="41"/>
      <c r="E123" s="198">
        <f>E124+E126</f>
        <v>512.384</v>
      </c>
      <c r="F123" s="271"/>
    </row>
    <row r="124" spans="1:6" s="42" customFormat="1" ht="25.5">
      <c r="A124" s="54" t="s">
        <v>85</v>
      </c>
      <c r="B124" s="1" t="s">
        <v>267</v>
      </c>
      <c r="C124" s="1" t="s">
        <v>59</v>
      </c>
      <c r="D124" s="41"/>
      <c r="E124" s="198">
        <f>E125</f>
        <v>466</v>
      </c>
      <c r="F124" s="271"/>
    </row>
    <row r="125" spans="1:6" s="32" customFormat="1" ht="39">
      <c r="A125" s="61" t="s">
        <v>82</v>
      </c>
      <c r="B125" s="1" t="s">
        <v>267</v>
      </c>
      <c r="C125" s="1" t="s">
        <v>59</v>
      </c>
      <c r="D125" s="1" t="s">
        <v>81</v>
      </c>
      <c r="E125" s="198">
        <f>'Пр.7 Р.П. ЦС. ВР'!E24</f>
        <v>466</v>
      </c>
      <c r="F125" s="232"/>
    </row>
    <row r="126" spans="1:6" s="42" customFormat="1" ht="25.5">
      <c r="A126" s="54" t="s">
        <v>83</v>
      </c>
      <c r="B126" s="1" t="s">
        <v>267</v>
      </c>
      <c r="C126" s="1" t="s">
        <v>111</v>
      </c>
      <c r="D126" s="41"/>
      <c r="E126" s="198">
        <f>E127</f>
        <v>46.384</v>
      </c>
      <c r="F126" s="271"/>
    </row>
    <row r="127" spans="1:6" s="42" customFormat="1" ht="39">
      <c r="A127" s="61" t="s">
        <v>82</v>
      </c>
      <c r="B127" s="1" t="s">
        <v>267</v>
      </c>
      <c r="C127" s="1" t="s">
        <v>111</v>
      </c>
      <c r="D127" s="41" t="s">
        <v>81</v>
      </c>
      <c r="E127" s="198">
        <f>'Пр.7 Р.П. ЦС. ВР'!E25</f>
        <v>46.384</v>
      </c>
      <c r="F127" s="271"/>
    </row>
    <row r="128" spans="1:6" s="42" customFormat="1" ht="25.5">
      <c r="A128" s="36" t="s">
        <v>366</v>
      </c>
      <c r="B128" s="34" t="s">
        <v>45</v>
      </c>
      <c r="C128" s="34"/>
      <c r="D128" s="33"/>
      <c r="E128" s="195">
        <f>E129+E137+E141</f>
        <v>11830.810000000001</v>
      </c>
      <c r="F128" s="271"/>
    </row>
    <row r="129" spans="1:6" s="42" customFormat="1" ht="64.5">
      <c r="A129" s="38" t="s">
        <v>276</v>
      </c>
      <c r="B129" s="34" t="s">
        <v>53</v>
      </c>
      <c r="C129" s="34"/>
      <c r="D129" s="33"/>
      <c r="E129" s="195">
        <f>E130</f>
        <v>3360.8100000000004</v>
      </c>
      <c r="F129" s="271"/>
    </row>
    <row r="130" spans="1:6" s="42" customFormat="1" ht="78">
      <c r="A130" s="44" t="s">
        <v>277</v>
      </c>
      <c r="B130" s="1" t="s">
        <v>64</v>
      </c>
      <c r="C130" s="1"/>
      <c r="D130" s="41"/>
      <c r="E130" s="198">
        <f>E131+E133+E135</f>
        <v>3360.8100000000004</v>
      </c>
      <c r="F130" s="271"/>
    </row>
    <row r="131" spans="1:6" s="42" customFormat="1" ht="25.5">
      <c r="A131" s="44" t="s">
        <v>107</v>
      </c>
      <c r="B131" s="1" t="s">
        <v>64</v>
      </c>
      <c r="C131" s="1" t="s">
        <v>108</v>
      </c>
      <c r="D131" s="41"/>
      <c r="E131" s="198">
        <f>E132</f>
        <v>2640.6</v>
      </c>
      <c r="F131" s="271"/>
    </row>
    <row r="132" spans="1:6" s="42" customFormat="1" ht="12.75">
      <c r="A132" s="61" t="s">
        <v>61</v>
      </c>
      <c r="B132" s="1" t="s">
        <v>64</v>
      </c>
      <c r="C132" s="1" t="s">
        <v>108</v>
      </c>
      <c r="D132" s="41" t="s">
        <v>60</v>
      </c>
      <c r="E132" s="198">
        <f>'Пр.7 Р.П. ЦС. ВР'!E212</f>
        <v>2640.6</v>
      </c>
      <c r="F132" s="271"/>
    </row>
    <row r="133" spans="1:6" s="39" customFormat="1" ht="11.25" customHeight="1">
      <c r="A133" s="44" t="s">
        <v>109</v>
      </c>
      <c r="B133" s="1" t="s">
        <v>64</v>
      </c>
      <c r="C133" s="1" t="s">
        <v>110</v>
      </c>
      <c r="D133" s="33"/>
      <c r="E133" s="198">
        <f>E134</f>
        <v>6.3</v>
      </c>
      <c r="F133" s="274"/>
    </row>
    <row r="134" spans="1:6" s="39" customFormat="1" ht="11.25" customHeight="1">
      <c r="A134" s="61" t="s">
        <v>61</v>
      </c>
      <c r="B134" s="1" t="s">
        <v>64</v>
      </c>
      <c r="C134" s="1" t="s">
        <v>110</v>
      </c>
      <c r="D134" s="41" t="s">
        <v>60</v>
      </c>
      <c r="E134" s="198">
        <f>'Пр.7 Р.П. ЦС. ВР'!E213</f>
        <v>6.3</v>
      </c>
      <c r="F134" s="274"/>
    </row>
    <row r="135" spans="1:6" s="42" customFormat="1" ht="25.5">
      <c r="A135" s="44" t="s">
        <v>83</v>
      </c>
      <c r="B135" s="1" t="s">
        <v>64</v>
      </c>
      <c r="C135" s="1" t="s">
        <v>111</v>
      </c>
      <c r="D135" s="41"/>
      <c r="E135" s="198">
        <f>E136</f>
        <v>713.9100000000001</v>
      </c>
      <c r="F135" s="271"/>
    </row>
    <row r="136" spans="1:6" s="42" customFormat="1" ht="12.75">
      <c r="A136" s="61" t="s">
        <v>61</v>
      </c>
      <c r="B136" s="1" t="s">
        <v>64</v>
      </c>
      <c r="C136" s="1" t="s">
        <v>111</v>
      </c>
      <c r="D136" s="41" t="s">
        <v>60</v>
      </c>
      <c r="E136" s="198">
        <f>'Пр.7 Р.П. ЦС. ВР'!E214</f>
        <v>713.9100000000001</v>
      </c>
      <c r="F136" s="271"/>
    </row>
    <row r="137" spans="1:6" s="42" customFormat="1" ht="39">
      <c r="A137" s="38" t="s">
        <v>279</v>
      </c>
      <c r="B137" s="34" t="s">
        <v>54</v>
      </c>
      <c r="C137" s="34"/>
      <c r="D137" s="33"/>
      <c r="E137" s="195">
        <f>E138</f>
        <v>6500</v>
      </c>
      <c r="F137" s="271"/>
    </row>
    <row r="138" spans="1:6" s="39" customFormat="1" ht="78">
      <c r="A138" s="44" t="s">
        <v>278</v>
      </c>
      <c r="B138" s="1" t="s">
        <v>65</v>
      </c>
      <c r="C138" s="34"/>
      <c r="D138" s="33"/>
      <c r="E138" s="198">
        <f>E139</f>
        <v>6500</v>
      </c>
      <c r="F138" s="274"/>
    </row>
    <row r="139" spans="1:6" s="42" customFormat="1" ht="39">
      <c r="A139" s="48" t="s">
        <v>114</v>
      </c>
      <c r="B139" s="1" t="s">
        <v>65</v>
      </c>
      <c r="C139" s="1" t="s">
        <v>117</v>
      </c>
      <c r="D139" s="41"/>
      <c r="E139" s="198">
        <f>E140</f>
        <v>6500</v>
      </c>
      <c r="F139" s="271"/>
    </row>
    <row r="140" spans="1:6" s="42" customFormat="1" ht="12.75">
      <c r="A140" s="61" t="s">
        <v>61</v>
      </c>
      <c r="B140" s="1" t="s">
        <v>65</v>
      </c>
      <c r="C140" s="1" t="s">
        <v>117</v>
      </c>
      <c r="D140" s="41" t="s">
        <v>60</v>
      </c>
      <c r="E140" s="198">
        <f>'Пр.7 Р.П. ЦС. ВР'!E218</f>
        <v>6500</v>
      </c>
      <c r="F140" s="271"/>
    </row>
    <row r="141" spans="1:6" s="42" customFormat="1" ht="51.75">
      <c r="A141" s="62" t="s">
        <v>280</v>
      </c>
      <c r="B141" s="34" t="s">
        <v>55</v>
      </c>
      <c r="C141" s="34"/>
      <c r="D141" s="33"/>
      <c r="E141" s="195">
        <f>E142</f>
        <v>1970</v>
      </c>
      <c r="F141" s="271"/>
    </row>
    <row r="142" spans="1:6" s="42" customFormat="1" ht="64.5">
      <c r="A142" s="67" t="s">
        <v>281</v>
      </c>
      <c r="B142" s="1" t="s">
        <v>294</v>
      </c>
      <c r="C142" s="1"/>
      <c r="D142" s="41"/>
      <c r="E142" s="198">
        <f>E143+E145</f>
        <v>1970</v>
      </c>
      <c r="F142" s="271"/>
    </row>
    <row r="143" spans="1:6" s="39" customFormat="1" ht="25.5">
      <c r="A143" s="44" t="s">
        <v>83</v>
      </c>
      <c r="B143" s="1" t="s">
        <v>294</v>
      </c>
      <c r="C143" s="1" t="s">
        <v>111</v>
      </c>
      <c r="D143" s="41"/>
      <c r="E143" s="198">
        <f>E144</f>
        <v>940</v>
      </c>
      <c r="F143" s="274"/>
    </row>
    <row r="144" spans="1:6" s="39" customFormat="1" ht="12.75">
      <c r="A144" s="61" t="s">
        <v>61</v>
      </c>
      <c r="B144" s="1" t="s">
        <v>294</v>
      </c>
      <c r="C144" s="1" t="s">
        <v>111</v>
      </c>
      <c r="D144" s="41" t="s">
        <v>60</v>
      </c>
      <c r="E144" s="198">
        <f>'Пр.7 Р.П. ЦС. ВР'!E221</f>
        <v>940</v>
      </c>
      <c r="F144" s="274"/>
    </row>
    <row r="145" spans="1:6" s="42" customFormat="1" ht="12.75">
      <c r="A145" s="44" t="s">
        <v>115</v>
      </c>
      <c r="B145" s="1" t="s">
        <v>294</v>
      </c>
      <c r="C145" s="1" t="s">
        <v>116</v>
      </c>
      <c r="D145" s="41"/>
      <c r="E145" s="198">
        <f>E146</f>
        <v>1030</v>
      </c>
      <c r="F145" s="271"/>
    </row>
    <row r="146" spans="1:6" s="42" customFormat="1" ht="12.75">
      <c r="A146" s="61" t="s">
        <v>61</v>
      </c>
      <c r="B146" s="1" t="s">
        <v>294</v>
      </c>
      <c r="C146" s="1" t="s">
        <v>116</v>
      </c>
      <c r="D146" s="41" t="s">
        <v>60</v>
      </c>
      <c r="E146" s="198">
        <f>'Пр.7 Р.П. ЦС. ВР'!E222</f>
        <v>1030</v>
      </c>
      <c r="F146" s="271"/>
    </row>
    <row r="147" spans="1:6" s="50" customFormat="1" ht="25.5">
      <c r="A147" s="36" t="s">
        <v>289</v>
      </c>
      <c r="B147" s="76" t="s">
        <v>46</v>
      </c>
      <c r="C147" s="76"/>
      <c r="D147" s="33"/>
      <c r="E147" s="195">
        <f>E148</f>
        <v>1850</v>
      </c>
      <c r="F147" s="278"/>
    </row>
    <row r="148" spans="1:6" s="50" customFormat="1" ht="39">
      <c r="A148" s="38" t="s">
        <v>290</v>
      </c>
      <c r="B148" s="76" t="s">
        <v>56</v>
      </c>
      <c r="C148" s="76"/>
      <c r="D148" s="33"/>
      <c r="E148" s="195">
        <f>E149</f>
        <v>1850</v>
      </c>
      <c r="F148" s="278"/>
    </row>
    <row r="149" spans="1:6" s="50" customFormat="1" ht="64.5">
      <c r="A149" s="44" t="s">
        <v>32</v>
      </c>
      <c r="B149" s="49" t="s">
        <v>367</v>
      </c>
      <c r="C149" s="49"/>
      <c r="D149" s="41"/>
      <c r="E149" s="198">
        <f>E150</f>
        <v>1850</v>
      </c>
      <c r="F149" s="278"/>
    </row>
    <row r="150" spans="1:6" s="50" customFormat="1" ht="25.5">
      <c r="A150" s="44" t="s">
        <v>83</v>
      </c>
      <c r="B150" s="49" t="s">
        <v>367</v>
      </c>
      <c r="C150" s="49">
        <v>244</v>
      </c>
      <c r="D150" s="41"/>
      <c r="E150" s="198">
        <f>E151</f>
        <v>1850</v>
      </c>
      <c r="F150" s="278"/>
    </row>
    <row r="151" spans="1:6" s="50" customFormat="1" ht="12.75">
      <c r="A151" s="61" t="s">
        <v>63</v>
      </c>
      <c r="B151" s="49" t="s">
        <v>367</v>
      </c>
      <c r="C151" s="49">
        <v>244</v>
      </c>
      <c r="D151" s="41" t="s">
        <v>62</v>
      </c>
      <c r="E151" s="198">
        <f>'Пр.7 Р.П. ЦС. ВР'!E253</f>
        <v>1850</v>
      </c>
      <c r="F151" s="278"/>
    </row>
    <row r="152" spans="1:6" s="169" customFormat="1" ht="25.5">
      <c r="A152" s="36" t="s">
        <v>286</v>
      </c>
      <c r="B152" s="76" t="s">
        <v>47</v>
      </c>
      <c r="C152" s="76"/>
      <c r="D152" s="33"/>
      <c r="E152" s="195">
        <f>E153</f>
        <v>236.88</v>
      </c>
      <c r="F152" s="279"/>
    </row>
    <row r="153" spans="1:6" s="169" customFormat="1" ht="51.75">
      <c r="A153" s="38" t="s">
        <v>287</v>
      </c>
      <c r="B153" s="76" t="s">
        <v>57</v>
      </c>
      <c r="C153" s="76"/>
      <c r="D153" s="33"/>
      <c r="E153" s="195">
        <f>E154</f>
        <v>236.88</v>
      </c>
      <c r="F153" s="279"/>
    </row>
    <row r="154" spans="1:6" s="50" customFormat="1" ht="51.75">
      <c r="A154" s="16" t="s">
        <v>288</v>
      </c>
      <c r="B154" s="1" t="s">
        <v>285</v>
      </c>
      <c r="C154" s="49"/>
      <c r="D154" s="41"/>
      <c r="E154" s="198">
        <f>E155</f>
        <v>236.88</v>
      </c>
      <c r="F154" s="278"/>
    </row>
    <row r="155" spans="1:6" s="50" customFormat="1" ht="25.5">
      <c r="A155" s="16" t="s">
        <v>80</v>
      </c>
      <c r="B155" s="1" t="s">
        <v>285</v>
      </c>
      <c r="C155" s="1" t="s">
        <v>78</v>
      </c>
      <c r="D155" s="41"/>
      <c r="E155" s="198">
        <f>E156</f>
        <v>236.88</v>
      </c>
      <c r="F155" s="278"/>
    </row>
    <row r="156" spans="1:6" s="50" customFormat="1" ht="12.75">
      <c r="A156" s="61" t="s">
        <v>79</v>
      </c>
      <c r="B156" s="1" t="s">
        <v>285</v>
      </c>
      <c r="C156" s="1" t="s">
        <v>78</v>
      </c>
      <c r="D156" s="41" t="s">
        <v>134</v>
      </c>
      <c r="E156" s="198">
        <f>'Пр.7 Р.П. ЦС. ВР'!E228</f>
        <v>236.88</v>
      </c>
      <c r="F156" s="278"/>
    </row>
    <row r="157" spans="1:6" s="169" customFormat="1" ht="12.75">
      <c r="A157" s="36" t="s">
        <v>292</v>
      </c>
      <c r="B157" s="76" t="s">
        <v>98</v>
      </c>
      <c r="C157" s="76"/>
      <c r="D157" s="33"/>
      <c r="E157" s="195">
        <f>E158+E162</f>
        <v>12803.223339999999</v>
      </c>
      <c r="F157" s="280"/>
    </row>
    <row r="158" spans="1:6" s="169" customFormat="1" ht="39">
      <c r="A158" s="38" t="s">
        <v>97</v>
      </c>
      <c r="B158" s="76" t="s">
        <v>96</v>
      </c>
      <c r="C158" s="76"/>
      <c r="D158" s="33"/>
      <c r="E158" s="195">
        <f>E159</f>
        <v>1761.17334</v>
      </c>
      <c r="F158" s="279"/>
    </row>
    <row r="159" spans="1:6" s="169" customFormat="1" ht="51.75">
      <c r="A159" s="47" t="s">
        <v>71</v>
      </c>
      <c r="B159" s="51" t="s">
        <v>95</v>
      </c>
      <c r="C159" s="76"/>
      <c r="D159" s="33"/>
      <c r="E159" s="195">
        <f>E160</f>
        <v>1761.17334</v>
      </c>
      <c r="F159" s="279"/>
    </row>
    <row r="160" spans="1:6" s="169" customFormat="1" ht="25.5">
      <c r="A160" s="54" t="s">
        <v>85</v>
      </c>
      <c r="B160" s="51" t="s">
        <v>95</v>
      </c>
      <c r="C160" s="49">
        <v>121</v>
      </c>
      <c r="D160" s="33"/>
      <c r="E160" s="198">
        <f>E161</f>
        <v>1761.17334</v>
      </c>
      <c r="F160" s="279"/>
    </row>
    <row r="161" spans="1:6" s="50" customFormat="1" ht="39">
      <c r="A161" s="61" t="s">
        <v>82</v>
      </c>
      <c r="B161" s="51" t="s">
        <v>95</v>
      </c>
      <c r="C161" s="49">
        <v>121</v>
      </c>
      <c r="D161" s="41" t="s">
        <v>81</v>
      </c>
      <c r="E161" s="198">
        <f>'Пр.7 Р.П. ЦС. ВР'!E32</f>
        <v>1761.17334</v>
      </c>
      <c r="F161" s="278"/>
    </row>
    <row r="162" spans="1:6" s="169" customFormat="1" ht="12.75">
      <c r="A162" s="38" t="s">
        <v>94</v>
      </c>
      <c r="B162" s="76" t="s">
        <v>93</v>
      </c>
      <c r="C162" s="76"/>
      <c r="D162" s="33"/>
      <c r="E162" s="195">
        <f>E163+E166</f>
        <v>11042.05</v>
      </c>
      <c r="F162" s="279"/>
    </row>
    <row r="163" spans="1:5" ht="39">
      <c r="A163" s="47" t="s">
        <v>72</v>
      </c>
      <c r="B163" s="51" t="s">
        <v>89</v>
      </c>
      <c r="C163" s="51"/>
      <c r="D163" s="51"/>
      <c r="E163" s="197">
        <f>E164</f>
        <v>7647.4</v>
      </c>
    </row>
    <row r="164" spans="1:5" ht="25.5">
      <c r="A164" s="54" t="s">
        <v>85</v>
      </c>
      <c r="B164" s="51" t="s">
        <v>89</v>
      </c>
      <c r="C164" s="51">
        <v>121</v>
      </c>
      <c r="D164" s="51"/>
      <c r="E164" s="197">
        <f>E165</f>
        <v>7647.4</v>
      </c>
    </row>
    <row r="165" spans="1:5" ht="39">
      <c r="A165" s="61" t="s">
        <v>82</v>
      </c>
      <c r="B165" s="51" t="s">
        <v>89</v>
      </c>
      <c r="C165" s="51">
        <v>121</v>
      </c>
      <c r="D165" s="41" t="s">
        <v>81</v>
      </c>
      <c r="E165" s="197">
        <f>'Пр.7 Р.П. ЦС. ВР'!E35</f>
        <v>7647.4</v>
      </c>
    </row>
    <row r="166" spans="1:6" s="50" customFormat="1" ht="39" customHeight="1">
      <c r="A166" s="54" t="s">
        <v>73</v>
      </c>
      <c r="B166" s="51" t="s">
        <v>86</v>
      </c>
      <c r="C166" s="49"/>
      <c r="D166" s="41"/>
      <c r="E166" s="198">
        <f>E167+E169+E172</f>
        <v>3394.65</v>
      </c>
      <c r="F166" s="278"/>
    </row>
    <row r="167" spans="1:6" s="50" customFormat="1" ht="32.25" customHeight="1">
      <c r="A167" s="54" t="s">
        <v>87</v>
      </c>
      <c r="B167" s="51" t="s">
        <v>86</v>
      </c>
      <c r="C167" s="170">
        <v>122</v>
      </c>
      <c r="D167" s="41"/>
      <c r="E167" s="198">
        <f>E168</f>
        <v>5</v>
      </c>
      <c r="F167" s="278"/>
    </row>
    <row r="168" spans="1:6" s="50" customFormat="1" ht="39" customHeight="1">
      <c r="A168" s="61" t="s">
        <v>82</v>
      </c>
      <c r="B168" s="51" t="s">
        <v>86</v>
      </c>
      <c r="C168" s="170">
        <v>122</v>
      </c>
      <c r="D168" s="41" t="s">
        <v>81</v>
      </c>
      <c r="E168" s="198">
        <f>'Пр.7 Р.П. ЦС. ВР'!E37</f>
        <v>5</v>
      </c>
      <c r="F168" s="278"/>
    </row>
    <row r="169" spans="1:5" ht="25.5">
      <c r="A169" s="54" t="s">
        <v>83</v>
      </c>
      <c r="B169" s="51" t="s">
        <v>86</v>
      </c>
      <c r="C169" s="1" t="s">
        <v>111</v>
      </c>
      <c r="D169" s="41"/>
      <c r="E169" s="198">
        <f>E170+E171</f>
        <v>3319.4500000000003</v>
      </c>
    </row>
    <row r="170" spans="1:6" ht="39">
      <c r="A170" s="54" t="s">
        <v>92</v>
      </c>
      <c r="B170" s="51" t="s">
        <v>86</v>
      </c>
      <c r="C170" s="1" t="s">
        <v>111</v>
      </c>
      <c r="D170" s="41" t="s">
        <v>91</v>
      </c>
      <c r="E170" s="198">
        <f>'Пр.7 Р.П. ЦС. ВР'!E18</f>
        <v>49.8</v>
      </c>
      <c r="F170" s="235"/>
    </row>
    <row r="171" spans="1:5" ht="39">
      <c r="A171" s="61" t="s">
        <v>82</v>
      </c>
      <c r="B171" s="51" t="s">
        <v>86</v>
      </c>
      <c r="C171" s="1" t="s">
        <v>111</v>
      </c>
      <c r="D171" s="41" t="s">
        <v>81</v>
      </c>
      <c r="E171" s="198">
        <f>'Пр.7 Р.П. ЦС. ВР'!E39</f>
        <v>3269.65</v>
      </c>
    </row>
    <row r="172" spans="1:5" ht="12.75">
      <c r="A172" s="54" t="s">
        <v>112</v>
      </c>
      <c r="B172" s="51" t="s">
        <v>86</v>
      </c>
      <c r="C172" s="1" t="s">
        <v>113</v>
      </c>
      <c r="D172" s="41"/>
      <c r="E172" s="198">
        <f>E173+E174</f>
        <v>70.2</v>
      </c>
    </row>
    <row r="173" spans="1:5" ht="39">
      <c r="A173" s="61" t="s">
        <v>82</v>
      </c>
      <c r="B173" s="51" t="s">
        <v>86</v>
      </c>
      <c r="C173" s="1" t="s">
        <v>113</v>
      </c>
      <c r="D173" s="41" t="s">
        <v>81</v>
      </c>
      <c r="E173" s="198">
        <f>'Пр.7 Р.П. ЦС. ВР'!E40</f>
        <v>70</v>
      </c>
    </row>
    <row r="174" spans="1:5" ht="39">
      <c r="A174" s="54" t="s">
        <v>92</v>
      </c>
      <c r="B174" s="51" t="s">
        <v>86</v>
      </c>
      <c r="C174" s="1" t="s">
        <v>113</v>
      </c>
      <c r="D174" s="41" t="s">
        <v>91</v>
      </c>
      <c r="E174" s="198">
        <f>'Пр.7 Р.П. ЦС. ВР'!E19</f>
        <v>0.2</v>
      </c>
    </row>
    <row r="175" spans="1:6" s="75" customFormat="1" ht="12.75">
      <c r="A175" s="36" t="s">
        <v>200</v>
      </c>
      <c r="B175" s="34" t="s">
        <v>42</v>
      </c>
      <c r="C175" s="34"/>
      <c r="D175" s="33"/>
      <c r="E175" s="195">
        <f>E176+E180</f>
        <v>39321.438969999996</v>
      </c>
      <c r="F175" s="281"/>
    </row>
    <row r="176" spans="1:6" s="75" customFormat="1" ht="12.75">
      <c r="A176" s="36" t="s">
        <v>292</v>
      </c>
      <c r="B176" s="34" t="s">
        <v>271</v>
      </c>
      <c r="C176" s="34"/>
      <c r="D176" s="33"/>
      <c r="E176" s="195">
        <f>E177</f>
        <v>551.99</v>
      </c>
      <c r="F176" s="281"/>
    </row>
    <row r="177" spans="1:5" ht="33" customHeight="1">
      <c r="A177" s="54" t="s">
        <v>73</v>
      </c>
      <c r="B177" s="51" t="s">
        <v>291</v>
      </c>
      <c r="C177" s="1"/>
      <c r="D177" s="41"/>
      <c r="E177" s="198">
        <f>E178</f>
        <v>551.99</v>
      </c>
    </row>
    <row r="178" spans="1:5" ht="25.5">
      <c r="A178" s="54" t="s">
        <v>83</v>
      </c>
      <c r="B178" s="51" t="s">
        <v>291</v>
      </c>
      <c r="C178" s="1" t="s">
        <v>111</v>
      </c>
      <c r="D178" s="41"/>
      <c r="E178" s="198">
        <f>E179</f>
        <v>551.99</v>
      </c>
    </row>
    <row r="179" spans="1:5" ht="12.75">
      <c r="A179" s="185" t="s">
        <v>259</v>
      </c>
      <c r="B179" s="51" t="s">
        <v>291</v>
      </c>
      <c r="C179" s="49">
        <v>244</v>
      </c>
      <c r="D179" s="41" t="s">
        <v>263</v>
      </c>
      <c r="E179" s="198">
        <f>'Пр.7 Р.П. ЦС. ВР'!E45</f>
        <v>551.99</v>
      </c>
    </row>
    <row r="180" spans="1:5" ht="12.75">
      <c r="A180" s="38" t="s">
        <v>133</v>
      </c>
      <c r="B180" s="55" t="s">
        <v>129</v>
      </c>
      <c r="C180" s="76"/>
      <c r="D180" s="33"/>
      <c r="E180" s="195">
        <f>E181+E191+E194+E197+E200+E203+E206+E248+E251+E209+E212+E215+E218+E221+E242+E230+E279+E282+E276+E235+E239+E258+E261+E265+E270+'Пр.6 по прогр..'!E275+E224+E227+E245</f>
        <v>38769.44897</v>
      </c>
    </row>
    <row r="181" spans="1:5" ht="39">
      <c r="A181" s="61" t="s">
        <v>203</v>
      </c>
      <c r="B181" s="51" t="s">
        <v>130</v>
      </c>
      <c r="C181" s="49"/>
      <c r="D181" s="41"/>
      <c r="E181" s="198">
        <f>E182+E185+E188</f>
        <v>12535.09</v>
      </c>
    </row>
    <row r="182" spans="1:5" ht="12.75">
      <c r="A182" s="47" t="s">
        <v>204</v>
      </c>
      <c r="B182" s="51" t="s">
        <v>130</v>
      </c>
      <c r="C182" s="49">
        <v>111</v>
      </c>
      <c r="D182" s="41"/>
      <c r="E182" s="198">
        <f>E183+E184</f>
        <v>11309.45</v>
      </c>
    </row>
    <row r="183" spans="1:5" ht="12.75">
      <c r="A183" s="186" t="s">
        <v>90</v>
      </c>
      <c r="B183" s="51" t="s">
        <v>130</v>
      </c>
      <c r="C183" s="49">
        <v>111</v>
      </c>
      <c r="D183" s="41" t="s">
        <v>88</v>
      </c>
      <c r="E183" s="198">
        <f>'Пр.7 Р.П. ЦС. ВР'!E55</f>
        <v>4852.55</v>
      </c>
    </row>
    <row r="184" spans="1:5" ht="12.75">
      <c r="A184" s="187" t="s">
        <v>189</v>
      </c>
      <c r="B184" s="51" t="s">
        <v>130</v>
      </c>
      <c r="C184" s="49">
        <v>111</v>
      </c>
      <c r="D184" s="41" t="s">
        <v>190</v>
      </c>
      <c r="E184" s="198">
        <f>'Пр.7 Р.П. ЦС. ВР'!E170</f>
        <v>6456.9</v>
      </c>
    </row>
    <row r="185" spans="1:5" ht="25.5">
      <c r="A185" s="47" t="s">
        <v>83</v>
      </c>
      <c r="B185" s="51" t="s">
        <v>130</v>
      </c>
      <c r="C185" s="1" t="s">
        <v>111</v>
      </c>
      <c r="D185" s="41"/>
      <c r="E185" s="198">
        <f>E186+E187</f>
        <v>1085.64</v>
      </c>
    </row>
    <row r="186" spans="1:5" ht="12.75">
      <c r="A186" s="186" t="s">
        <v>90</v>
      </c>
      <c r="B186" s="51" t="s">
        <v>130</v>
      </c>
      <c r="C186" s="1" t="s">
        <v>111</v>
      </c>
      <c r="D186" s="41" t="s">
        <v>88</v>
      </c>
      <c r="E186" s="198">
        <f>'Пр.7 Р.П. ЦС. ВР'!E57</f>
        <v>596.84</v>
      </c>
    </row>
    <row r="187" spans="1:5" ht="12.75">
      <c r="A187" s="187" t="s">
        <v>189</v>
      </c>
      <c r="B187" s="51" t="s">
        <v>130</v>
      </c>
      <c r="C187" s="1" t="s">
        <v>111</v>
      </c>
      <c r="D187" s="41" t="s">
        <v>190</v>
      </c>
      <c r="E187" s="198">
        <f>'Пр.7 Р.П. ЦС. ВР'!E172</f>
        <v>488.8</v>
      </c>
    </row>
    <row r="188" spans="1:5" ht="12.75">
      <c r="A188" s="47" t="s">
        <v>112</v>
      </c>
      <c r="B188" s="51" t="s">
        <v>130</v>
      </c>
      <c r="C188" s="1" t="s">
        <v>113</v>
      </c>
      <c r="D188" s="41"/>
      <c r="E188" s="198">
        <f>E189+E190</f>
        <v>140</v>
      </c>
    </row>
    <row r="189" spans="1:6" s="39" customFormat="1" ht="12.75">
      <c r="A189" s="186" t="s">
        <v>90</v>
      </c>
      <c r="B189" s="51" t="s">
        <v>130</v>
      </c>
      <c r="C189" s="1" t="s">
        <v>113</v>
      </c>
      <c r="D189" s="41" t="s">
        <v>88</v>
      </c>
      <c r="E189" s="198">
        <f>'Пр.7 Р.П. ЦС. ВР'!E58</f>
        <v>20</v>
      </c>
      <c r="F189" s="274"/>
    </row>
    <row r="190" spans="1:5" ht="12.75">
      <c r="A190" s="187" t="s">
        <v>189</v>
      </c>
      <c r="B190" s="51" t="s">
        <v>130</v>
      </c>
      <c r="C190" s="1" t="s">
        <v>113</v>
      </c>
      <c r="D190" s="41" t="s">
        <v>190</v>
      </c>
      <c r="E190" s="198">
        <f>'Пр.7 Р.П. ЦС. ВР'!E173</f>
        <v>120</v>
      </c>
    </row>
    <row r="191" spans="1:5" ht="25.5">
      <c r="A191" s="57" t="s">
        <v>336</v>
      </c>
      <c r="B191" s="58" t="s">
        <v>272</v>
      </c>
      <c r="C191" s="1"/>
      <c r="D191" s="41"/>
      <c r="E191" s="198">
        <f>E192</f>
        <v>400</v>
      </c>
    </row>
    <row r="192" spans="1:5" ht="36.75" customHeight="1">
      <c r="A192" s="44" t="s">
        <v>77</v>
      </c>
      <c r="B192" s="58" t="s">
        <v>272</v>
      </c>
      <c r="C192" s="1" t="s">
        <v>74</v>
      </c>
      <c r="D192" s="41"/>
      <c r="E192" s="198">
        <f>E193</f>
        <v>400</v>
      </c>
    </row>
    <row r="193" spans="1:6" s="50" customFormat="1" ht="12.75">
      <c r="A193" s="188" t="s">
        <v>121</v>
      </c>
      <c r="B193" s="58" t="s">
        <v>272</v>
      </c>
      <c r="C193" s="1" t="s">
        <v>74</v>
      </c>
      <c r="D193" s="41" t="s">
        <v>120</v>
      </c>
      <c r="E193" s="198">
        <f>'Пр.7 Р.П. ЦС. ВР'!E148</f>
        <v>400</v>
      </c>
      <c r="F193" s="278"/>
    </row>
    <row r="194" spans="1:5" ht="64.5">
      <c r="A194" s="73" t="s">
        <v>273</v>
      </c>
      <c r="B194" s="58" t="s">
        <v>295</v>
      </c>
      <c r="C194" s="1"/>
      <c r="D194" s="41"/>
      <c r="E194" s="198">
        <f>E195</f>
        <v>575</v>
      </c>
    </row>
    <row r="195" spans="1:5" ht="26.25" customHeight="1">
      <c r="A195" s="44" t="s">
        <v>77</v>
      </c>
      <c r="B195" s="58" t="s">
        <v>295</v>
      </c>
      <c r="C195" s="1" t="s">
        <v>74</v>
      </c>
      <c r="D195" s="41"/>
      <c r="E195" s="198">
        <f>E196</f>
        <v>575</v>
      </c>
    </row>
    <row r="196" spans="1:5" ht="14.25" customHeight="1">
      <c r="A196" s="189" t="s">
        <v>128</v>
      </c>
      <c r="B196" s="58" t="s">
        <v>295</v>
      </c>
      <c r="C196" s="1" t="s">
        <v>74</v>
      </c>
      <c r="D196" s="41" t="s">
        <v>127</v>
      </c>
      <c r="E196" s="198">
        <f>'Пр.7 Р.П. ЦС. ВР'!E265</f>
        <v>575</v>
      </c>
    </row>
    <row r="197" spans="1:5" ht="36" customHeight="1">
      <c r="A197" s="47" t="s">
        <v>206</v>
      </c>
      <c r="B197" s="53" t="s">
        <v>296</v>
      </c>
      <c r="C197" s="1"/>
      <c r="D197" s="41"/>
      <c r="E197" s="198">
        <f>E198</f>
        <v>525</v>
      </c>
    </row>
    <row r="198" spans="1:5" ht="25.5">
      <c r="A198" s="47" t="s">
        <v>83</v>
      </c>
      <c r="B198" s="53" t="s">
        <v>296</v>
      </c>
      <c r="C198" s="1" t="s">
        <v>111</v>
      </c>
      <c r="D198" s="41"/>
      <c r="E198" s="198">
        <f>E199</f>
        <v>525</v>
      </c>
    </row>
    <row r="199" spans="1:5" ht="12.75">
      <c r="A199" s="186" t="s">
        <v>90</v>
      </c>
      <c r="B199" s="53" t="s">
        <v>296</v>
      </c>
      <c r="C199" s="1" t="s">
        <v>111</v>
      </c>
      <c r="D199" s="41" t="s">
        <v>88</v>
      </c>
      <c r="E199" s="198">
        <f>'Пр.7 Р.П. ЦС. ВР'!E60</f>
        <v>525</v>
      </c>
    </row>
    <row r="200" spans="1:5" ht="25.5">
      <c r="A200" s="47" t="s">
        <v>207</v>
      </c>
      <c r="B200" s="53" t="s">
        <v>297</v>
      </c>
      <c r="C200" s="1"/>
      <c r="D200" s="41"/>
      <c r="E200" s="198">
        <f>E201</f>
        <v>1055.219</v>
      </c>
    </row>
    <row r="201" spans="1:5" ht="25.5">
      <c r="A201" s="47" t="s">
        <v>83</v>
      </c>
      <c r="B201" s="53" t="s">
        <v>297</v>
      </c>
      <c r="C201" s="1" t="s">
        <v>111</v>
      </c>
      <c r="D201" s="41"/>
      <c r="E201" s="198">
        <f>E202</f>
        <v>1055.219</v>
      </c>
    </row>
    <row r="202" spans="1:5" ht="12.75">
      <c r="A202" s="186" t="s">
        <v>90</v>
      </c>
      <c r="B202" s="53" t="s">
        <v>297</v>
      </c>
      <c r="C202" s="1" t="s">
        <v>111</v>
      </c>
      <c r="D202" s="41" t="s">
        <v>88</v>
      </c>
      <c r="E202" s="198">
        <f>'Пр.7 Р.П. ЦС. ВР'!E62</f>
        <v>1055.219</v>
      </c>
    </row>
    <row r="203" spans="1:5" ht="23.25" customHeight="1">
      <c r="A203" s="47" t="s">
        <v>201</v>
      </c>
      <c r="B203" s="53" t="s">
        <v>298</v>
      </c>
      <c r="C203" s="1"/>
      <c r="D203" s="41"/>
      <c r="E203" s="198">
        <f>E204</f>
        <v>15.2</v>
      </c>
    </row>
    <row r="204" spans="1:5" ht="12.75">
      <c r="A204" s="54" t="s">
        <v>112</v>
      </c>
      <c r="B204" s="53" t="s">
        <v>298</v>
      </c>
      <c r="C204" s="1" t="s">
        <v>113</v>
      </c>
      <c r="D204" s="41"/>
      <c r="E204" s="198">
        <f>E205</f>
        <v>15.2</v>
      </c>
    </row>
    <row r="205" spans="1:5" ht="12.75">
      <c r="A205" s="186" t="s">
        <v>90</v>
      </c>
      <c r="B205" s="53" t="s">
        <v>298</v>
      </c>
      <c r="C205" s="1" t="s">
        <v>113</v>
      </c>
      <c r="D205" s="41" t="s">
        <v>88</v>
      </c>
      <c r="E205" s="198">
        <f>'Пр.7 Р.П. ЦС. ВР'!E64</f>
        <v>15.2</v>
      </c>
    </row>
    <row r="206" spans="1:5" ht="12.75">
      <c r="A206" s="44" t="s">
        <v>317</v>
      </c>
      <c r="B206" s="53" t="s">
        <v>318</v>
      </c>
      <c r="C206" s="1"/>
      <c r="D206" s="41"/>
      <c r="E206" s="198">
        <f>E207</f>
        <v>500</v>
      </c>
    </row>
    <row r="207" spans="1:5" ht="25.5">
      <c r="A207" s="47" t="s">
        <v>83</v>
      </c>
      <c r="B207" s="53" t="s">
        <v>318</v>
      </c>
      <c r="C207" s="1" t="s">
        <v>111</v>
      </c>
      <c r="D207" s="41"/>
      <c r="E207" s="198">
        <f>E208</f>
        <v>500</v>
      </c>
    </row>
    <row r="208" spans="1:5" ht="12.75">
      <c r="A208" s="190" t="s">
        <v>76</v>
      </c>
      <c r="B208" s="53" t="s">
        <v>318</v>
      </c>
      <c r="C208" s="1" t="s">
        <v>111</v>
      </c>
      <c r="D208" s="41" t="s">
        <v>75</v>
      </c>
      <c r="E208" s="198">
        <f>'Пр.7 Р.П. ЦС. ВР'!E113</f>
        <v>500</v>
      </c>
    </row>
    <row r="209" spans="1:5" ht="25.5">
      <c r="A209" s="103" t="s">
        <v>328</v>
      </c>
      <c r="B209" s="53" t="s">
        <v>329</v>
      </c>
      <c r="C209" s="1"/>
      <c r="D209" s="41"/>
      <c r="E209" s="198">
        <f>E210</f>
        <v>2779</v>
      </c>
    </row>
    <row r="210" spans="1:5" ht="25.5">
      <c r="A210" s="16" t="s">
        <v>209</v>
      </c>
      <c r="B210" s="53" t="s">
        <v>329</v>
      </c>
      <c r="C210" s="1" t="s">
        <v>111</v>
      </c>
      <c r="D210" s="41"/>
      <c r="E210" s="198">
        <f>E211</f>
        <v>2779</v>
      </c>
    </row>
    <row r="211" spans="1:5" ht="12.75">
      <c r="A211" s="188" t="s">
        <v>68</v>
      </c>
      <c r="B211" s="53" t="s">
        <v>329</v>
      </c>
      <c r="C211" s="1" t="s">
        <v>111</v>
      </c>
      <c r="D211" s="41" t="s">
        <v>67</v>
      </c>
      <c r="E211" s="198">
        <f>'Пр.7 Р.П. ЦС. ВР'!E119</f>
        <v>2779</v>
      </c>
    </row>
    <row r="212" spans="1:5" ht="25.5">
      <c r="A212" s="16" t="s">
        <v>334</v>
      </c>
      <c r="B212" s="53" t="s">
        <v>335</v>
      </c>
      <c r="C212" s="1"/>
      <c r="D212" s="41"/>
      <c r="E212" s="198">
        <f>E213</f>
        <v>1400</v>
      </c>
    </row>
    <row r="213" spans="1:5" ht="25.5">
      <c r="A213" s="47" t="s">
        <v>83</v>
      </c>
      <c r="B213" s="53" t="s">
        <v>335</v>
      </c>
      <c r="C213" s="1" t="s">
        <v>111</v>
      </c>
      <c r="D213" s="41"/>
      <c r="E213" s="198">
        <f>E214</f>
        <v>1400</v>
      </c>
    </row>
    <row r="214" spans="1:5" ht="12.75">
      <c r="A214" s="188" t="s">
        <v>68</v>
      </c>
      <c r="B214" s="53" t="s">
        <v>335</v>
      </c>
      <c r="C214" s="1" t="s">
        <v>111</v>
      </c>
      <c r="D214" s="41" t="s">
        <v>67</v>
      </c>
      <c r="E214" s="198">
        <f>'Пр.7 Р.П. ЦС. ВР'!E121</f>
        <v>1400</v>
      </c>
    </row>
    <row r="215" spans="1:5" ht="25.5">
      <c r="A215" s="61" t="s">
        <v>344</v>
      </c>
      <c r="B215" s="53" t="s">
        <v>343</v>
      </c>
      <c r="C215" s="1"/>
      <c r="D215" s="41"/>
      <c r="E215" s="198">
        <f>E216</f>
        <v>4635.5183099999995</v>
      </c>
    </row>
    <row r="216" spans="1:5" ht="25.5">
      <c r="A216" s="47" t="s">
        <v>83</v>
      </c>
      <c r="B216" s="53" t="s">
        <v>343</v>
      </c>
      <c r="C216" s="1" t="s">
        <v>111</v>
      </c>
      <c r="D216" s="41"/>
      <c r="E216" s="198">
        <f>E217</f>
        <v>4635.5183099999995</v>
      </c>
    </row>
    <row r="217" spans="1:5" ht="12.75">
      <c r="A217" s="186" t="s">
        <v>189</v>
      </c>
      <c r="B217" s="53" t="s">
        <v>343</v>
      </c>
      <c r="C217" s="1" t="s">
        <v>111</v>
      </c>
      <c r="D217" s="41" t="s">
        <v>190</v>
      </c>
      <c r="E217" s="198">
        <f>'Пр.7 Р.П. ЦС. ВР'!E175</f>
        <v>4635.5183099999995</v>
      </c>
    </row>
    <row r="218" spans="1:5" ht="39">
      <c r="A218" s="57" t="s">
        <v>345</v>
      </c>
      <c r="B218" s="53" t="s">
        <v>346</v>
      </c>
      <c r="C218" s="1"/>
      <c r="D218" s="41"/>
      <c r="E218" s="198">
        <f>E219</f>
        <v>150</v>
      </c>
    </row>
    <row r="219" spans="1:5" ht="25.5">
      <c r="A219" s="47" t="s">
        <v>83</v>
      </c>
      <c r="B219" s="53" t="s">
        <v>346</v>
      </c>
      <c r="C219" s="1" t="s">
        <v>111</v>
      </c>
      <c r="D219" s="41"/>
      <c r="E219" s="198">
        <f>E220</f>
        <v>150</v>
      </c>
    </row>
    <row r="220" spans="1:5" ht="12.75">
      <c r="A220" s="186" t="s">
        <v>189</v>
      </c>
      <c r="B220" s="53" t="s">
        <v>346</v>
      </c>
      <c r="C220" s="1" t="s">
        <v>111</v>
      </c>
      <c r="D220" s="41" t="s">
        <v>190</v>
      </c>
      <c r="E220" s="198">
        <f>'Пр.7 Р.П. ЦС. ВР'!E177</f>
        <v>150</v>
      </c>
    </row>
    <row r="221" spans="1:5" ht="25.5">
      <c r="A221" s="57" t="s">
        <v>347</v>
      </c>
      <c r="B221" s="53" t="s">
        <v>348</v>
      </c>
      <c r="C221" s="1"/>
      <c r="D221" s="41"/>
      <c r="E221" s="198">
        <f>E222</f>
        <v>1133.26227</v>
      </c>
    </row>
    <row r="222" spans="1:5" ht="25.5">
      <c r="A222" s="47" t="s">
        <v>83</v>
      </c>
      <c r="B222" s="53" t="s">
        <v>348</v>
      </c>
      <c r="C222" s="1" t="s">
        <v>111</v>
      </c>
      <c r="D222" s="41"/>
      <c r="E222" s="198">
        <f>E223</f>
        <v>1133.26227</v>
      </c>
    </row>
    <row r="223" spans="1:5" ht="12.75">
      <c r="A223" s="186" t="s">
        <v>189</v>
      </c>
      <c r="B223" s="53" t="s">
        <v>348</v>
      </c>
      <c r="C223" s="1" t="s">
        <v>111</v>
      </c>
      <c r="D223" s="41" t="s">
        <v>190</v>
      </c>
      <c r="E223" s="198">
        <f>'Пр.7 Р.П. ЦС. ВР'!E179</f>
        <v>1133.26227</v>
      </c>
    </row>
    <row r="224" spans="1:5" ht="25.5">
      <c r="A224" s="254" t="s">
        <v>28</v>
      </c>
      <c r="B224" s="53" t="s">
        <v>20</v>
      </c>
      <c r="C224" s="1"/>
      <c r="D224" s="41"/>
      <c r="E224" s="198">
        <f>E225</f>
        <v>239.10922</v>
      </c>
    </row>
    <row r="225" spans="1:5" ht="25.5">
      <c r="A225" s="47" t="s">
        <v>83</v>
      </c>
      <c r="B225" s="53" t="s">
        <v>20</v>
      </c>
      <c r="C225" s="1" t="s">
        <v>111</v>
      </c>
      <c r="D225" s="41"/>
      <c r="E225" s="198">
        <f>E226</f>
        <v>239.10922</v>
      </c>
    </row>
    <row r="226" spans="1:5" ht="12.75">
      <c r="A226" s="186" t="s">
        <v>189</v>
      </c>
      <c r="B226" s="53" t="s">
        <v>20</v>
      </c>
      <c r="C226" s="1" t="s">
        <v>111</v>
      </c>
      <c r="D226" s="41" t="s">
        <v>190</v>
      </c>
      <c r="E226" s="198">
        <f>'Пр.7 Р.П. ЦС. ВР'!E181</f>
        <v>239.10922</v>
      </c>
    </row>
    <row r="227" spans="1:5" ht="39">
      <c r="A227" s="61" t="s">
        <v>385</v>
      </c>
      <c r="B227" s="58" t="s">
        <v>384</v>
      </c>
      <c r="C227" s="1"/>
      <c r="D227" s="41"/>
      <c r="E227" s="198">
        <f>E228</f>
        <v>70</v>
      </c>
    </row>
    <row r="228" spans="1:5" ht="31.5" customHeight="1">
      <c r="A228" s="61" t="s">
        <v>386</v>
      </c>
      <c r="B228" s="58" t="s">
        <v>384</v>
      </c>
      <c r="C228" s="53">
        <v>314</v>
      </c>
      <c r="D228" s="41"/>
      <c r="E228" s="198">
        <f>E229</f>
        <v>70</v>
      </c>
    </row>
    <row r="229" spans="1:5" ht="12.75">
      <c r="A229" s="61" t="s">
        <v>126</v>
      </c>
      <c r="B229" s="58" t="s">
        <v>384</v>
      </c>
      <c r="C229" s="53">
        <v>314</v>
      </c>
      <c r="D229" s="41" t="s">
        <v>125</v>
      </c>
      <c r="E229" s="198">
        <f>'Пр.7 Р.П. ЦС. ВР'!E233</f>
        <v>70</v>
      </c>
    </row>
    <row r="230" spans="1:5" ht="39" customHeight="1" hidden="1">
      <c r="A230" s="16" t="s">
        <v>389</v>
      </c>
      <c r="B230" s="58" t="s">
        <v>387</v>
      </c>
      <c r="C230" s="1"/>
      <c r="D230" s="41"/>
      <c r="E230" s="198">
        <f>E231</f>
        <v>0</v>
      </c>
    </row>
    <row r="231" spans="1:5" ht="33.75" customHeight="1" hidden="1">
      <c r="A231" s="57" t="s">
        <v>70</v>
      </c>
      <c r="B231" s="58" t="s">
        <v>387</v>
      </c>
      <c r="C231" s="1" t="s">
        <v>69</v>
      </c>
      <c r="D231" s="41"/>
      <c r="E231" s="198">
        <f>E232</f>
        <v>0</v>
      </c>
    </row>
    <row r="232" spans="1:5" ht="16.5" customHeight="1" hidden="1">
      <c r="A232" s="188" t="s">
        <v>68</v>
      </c>
      <c r="B232" s="58" t="s">
        <v>387</v>
      </c>
      <c r="C232" s="1" t="s">
        <v>69</v>
      </c>
      <c r="D232" s="41" t="s">
        <v>67</v>
      </c>
      <c r="E232" s="198">
        <f>'Пр.7 Р.П. ЦС. ВР'!E123</f>
        <v>0</v>
      </c>
    </row>
    <row r="233" spans="1:5" ht="24.75" customHeight="1">
      <c r="A233" s="54" t="s">
        <v>401</v>
      </c>
      <c r="B233" s="51" t="s">
        <v>387</v>
      </c>
      <c r="C233" s="1"/>
      <c r="D233" s="41"/>
      <c r="E233" s="198">
        <f>E234</f>
        <v>12.124</v>
      </c>
    </row>
    <row r="234" spans="1:5" ht="24" customHeight="1">
      <c r="A234" s="47" t="s">
        <v>83</v>
      </c>
      <c r="B234" s="51" t="s">
        <v>387</v>
      </c>
      <c r="C234" s="1" t="s">
        <v>111</v>
      </c>
      <c r="D234" s="41"/>
      <c r="E234" s="198">
        <f>E235</f>
        <v>12.124</v>
      </c>
    </row>
    <row r="235" spans="1:5" ht="16.5" customHeight="1">
      <c r="A235" s="186" t="s">
        <v>90</v>
      </c>
      <c r="B235" s="51" t="s">
        <v>387</v>
      </c>
      <c r="C235" s="1" t="s">
        <v>111</v>
      </c>
      <c r="D235" s="41" t="s">
        <v>88</v>
      </c>
      <c r="E235" s="198">
        <f>'Пр.7 Р.П. ЦС. ВР'!E66</f>
        <v>12.124</v>
      </c>
    </row>
    <row r="236" spans="1:5" ht="16.5" customHeight="1" hidden="1">
      <c r="A236" s="300"/>
      <c r="B236" s="53"/>
      <c r="C236" s="1"/>
      <c r="D236" s="41"/>
      <c r="E236" s="198"/>
    </row>
    <row r="237" spans="1:5" ht="16.5" customHeight="1" hidden="1">
      <c r="A237" s="300"/>
      <c r="B237" s="53"/>
      <c r="C237" s="1"/>
      <c r="D237" s="41"/>
      <c r="E237" s="198"/>
    </row>
    <row r="238" spans="1:5" ht="16.5" customHeight="1" hidden="1">
      <c r="A238" s="300"/>
      <c r="B238" s="53"/>
      <c r="C238" s="1"/>
      <c r="D238" s="41"/>
      <c r="E238" s="198"/>
    </row>
    <row r="239" spans="1:5" ht="16.5" customHeight="1">
      <c r="A239" s="44" t="s">
        <v>413</v>
      </c>
      <c r="B239" s="1" t="s">
        <v>412</v>
      </c>
      <c r="C239" s="1"/>
      <c r="D239" s="41"/>
      <c r="E239" s="198">
        <f>E240</f>
        <v>584.36749</v>
      </c>
    </row>
    <row r="240" spans="1:5" ht="24" customHeight="1">
      <c r="A240" s="47" t="s">
        <v>83</v>
      </c>
      <c r="B240" s="1" t="s">
        <v>412</v>
      </c>
      <c r="C240" s="1" t="s">
        <v>111</v>
      </c>
      <c r="D240" s="41"/>
      <c r="E240" s="198">
        <f>E241</f>
        <v>584.36749</v>
      </c>
    </row>
    <row r="241" spans="1:5" ht="14.25" customHeight="1">
      <c r="A241" s="47" t="s">
        <v>63</v>
      </c>
      <c r="B241" s="1" t="s">
        <v>412</v>
      </c>
      <c r="C241" s="1" t="s">
        <v>111</v>
      </c>
      <c r="D241" s="41" t="s">
        <v>62</v>
      </c>
      <c r="E241" s="198">
        <f>'Пр.7 Р.П. ЦС. ВР'!E257</f>
        <v>584.36749</v>
      </c>
    </row>
    <row r="242" spans="1:5" ht="25.5">
      <c r="A242" s="259" t="s">
        <v>25</v>
      </c>
      <c r="B242" s="53" t="s">
        <v>24</v>
      </c>
      <c r="C242" s="1"/>
      <c r="D242" s="41"/>
      <c r="E242" s="198">
        <f>E243</f>
        <v>1473.18768</v>
      </c>
    </row>
    <row r="243" spans="1:5" ht="25.5">
      <c r="A243" s="47" t="s">
        <v>83</v>
      </c>
      <c r="B243" s="53" t="s">
        <v>24</v>
      </c>
      <c r="C243" s="1" t="s">
        <v>111</v>
      </c>
      <c r="D243" s="41"/>
      <c r="E243" s="198">
        <f>E244</f>
        <v>1473.18768</v>
      </c>
    </row>
    <row r="244" spans="1:5" ht="12.75">
      <c r="A244" s="186" t="s">
        <v>121</v>
      </c>
      <c r="B244" s="53" t="s">
        <v>24</v>
      </c>
      <c r="C244" s="1" t="s">
        <v>111</v>
      </c>
      <c r="D244" s="41" t="s">
        <v>120</v>
      </c>
      <c r="E244" s="198">
        <f>'Пр.7 Р.П. ЦС. ВР'!E150</f>
        <v>1473.18768</v>
      </c>
    </row>
    <row r="245" spans="1:5" ht="51.75">
      <c r="A245" s="47" t="s">
        <v>39</v>
      </c>
      <c r="B245" s="53" t="s">
        <v>38</v>
      </c>
      <c r="C245" s="1"/>
      <c r="D245" s="41"/>
      <c r="E245" s="198">
        <f>E246</f>
        <v>92.5</v>
      </c>
    </row>
    <row r="246" spans="1:5" ht="12.75">
      <c r="A246" s="47" t="s">
        <v>112</v>
      </c>
      <c r="B246" s="53" t="s">
        <v>38</v>
      </c>
      <c r="C246" s="1" t="s">
        <v>113</v>
      </c>
      <c r="D246" s="41"/>
      <c r="E246" s="198">
        <f>E247</f>
        <v>92.5</v>
      </c>
    </row>
    <row r="247" spans="1:5" ht="12.75">
      <c r="A247" s="186" t="s">
        <v>90</v>
      </c>
      <c r="B247" s="53" t="s">
        <v>38</v>
      </c>
      <c r="C247" s="1" t="s">
        <v>113</v>
      </c>
      <c r="D247" s="41" t="s">
        <v>88</v>
      </c>
      <c r="E247" s="198">
        <f>'Пр.7 Р.П. ЦС. ВР'!E68</f>
        <v>92.5</v>
      </c>
    </row>
    <row r="248" spans="1:5" ht="39">
      <c r="A248" s="47" t="s">
        <v>293</v>
      </c>
      <c r="B248" s="53" t="s">
        <v>131</v>
      </c>
      <c r="C248" s="1"/>
      <c r="D248" s="41"/>
      <c r="E248" s="198">
        <f>E249</f>
        <v>390</v>
      </c>
    </row>
    <row r="249" spans="1:5" ht="12.75">
      <c r="A249" s="47" t="s">
        <v>202</v>
      </c>
      <c r="B249" s="53" t="s">
        <v>131</v>
      </c>
      <c r="C249" s="1" t="s">
        <v>370</v>
      </c>
      <c r="D249" s="41"/>
      <c r="E249" s="198">
        <f>E250</f>
        <v>390</v>
      </c>
    </row>
    <row r="250" spans="1:5" ht="12.75">
      <c r="A250" s="191" t="s">
        <v>141</v>
      </c>
      <c r="B250" s="53" t="s">
        <v>131</v>
      </c>
      <c r="C250" s="1" t="s">
        <v>370</v>
      </c>
      <c r="D250" s="41" t="s">
        <v>132</v>
      </c>
      <c r="E250" s="198">
        <f>'Пр.7 Р.П. ЦС. ВР'!E50</f>
        <v>390</v>
      </c>
    </row>
    <row r="251" spans="1:5" ht="39">
      <c r="A251" s="61" t="s">
        <v>321</v>
      </c>
      <c r="B251" s="51" t="s">
        <v>320</v>
      </c>
      <c r="C251" s="1"/>
      <c r="D251" s="41"/>
      <c r="E251" s="198">
        <f>E252+E254+E256</f>
        <v>498.35400000000004</v>
      </c>
    </row>
    <row r="252" spans="1:5" ht="12.75">
      <c r="A252" s="47" t="s">
        <v>204</v>
      </c>
      <c r="B252" s="51" t="s">
        <v>320</v>
      </c>
      <c r="C252" s="1" t="s">
        <v>59</v>
      </c>
      <c r="D252" s="41"/>
      <c r="E252" s="198">
        <f>E253</f>
        <v>480</v>
      </c>
    </row>
    <row r="253" spans="1:5" ht="12.75">
      <c r="A253" s="185" t="s">
        <v>261</v>
      </c>
      <c r="B253" s="51" t="s">
        <v>320</v>
      </c>
      <c r="C253" s="1" t="s">
        <v>59</v>
      </c>
      <c r="D253" s="41" t="s">
        <v>262</v>
      </c>
      <c r="E253" s="198">
        <f>'Пр.7 Р.П. ЦС. ВР'!E76</f>
        <v>480</v>
      </c>
    </row>
    <row r="254" spans="1:6" s="39" customFormat="1" ht="25.5">
      <c r="A254" s="47" t="s">
        <v>205</v>
      </c>
      <c r="B254" s="51" t="s">
        <v>320</v>
      </c>
      <c r="C254" s="1" t="s">
        <v>135</v>
      </c>
      <c r="D254" s="41"/>
      <c r="E254" s="198">
        <f>E255</f>
        <v>0.3</v>
      </c>
      <c r="F254" s="274"/>
    </row>
    <row r="255" spans="1:6" s="39" customFormat="1" ht="12.75">
      <c r="A255" s="185" t="s">
        <v>261</v>
      </c>
      <c r="B255" s="51" t="s">
        <v>320</v>
      </c>
      <c r="C255" s="1" t="s">
        <v>135</v>
      </c>
      <c r="D255" s="41" t="s">
        <v>262</v>
      </c>
      <c r="E255" s="198">
        <f>'Пр.7 Р.П. ЦС. ВР'!E77</f>
        <v>0.3</v>
      </c>
      <c r="F255" s="274"/>
    </row>
    <row r="256" spans="1:5" ht="25.5">
      <c r="A256" s="47" t="s">
        <v>83</v>
      </c>
      <c r="B256" s="51" t="s">
        <v>320</v>
      </c>
      <c r="C256" s="1" t="s">
        <v>111</v>
      </c>
      <c r="D256" s="41"/>
      <c r="E256" s="198">
        <f>E257</f>
        <v>18.054000000000002</v>
      </c>
    </row>
    <row r="257" spans="1:5" ht="12.75">
      <c r="A257" s="185" t="s">
        <v>261</v>
      </c>
      <c r="B257" s="51" t="s">
        <v>320</v>
      </c>
      <c r="C257" s="1" t="s">
        <v>111</v>
      </c>
      <c r="D257" s="41" t="s">
        <v>262</v>
      </c>
      <c r="E257" s="198">
        <f>'Пр.7 Р.П. ЦС. ВР'!E78</f>
        <v>18.054000000000002</v>
      </c>
    </row>
    <row r="258" spans="1:5" ht="12.75">
      <c r="A258" s="44" t="s">
        <v>413</v>
      </c>
      <c r="B258" s="1" t="s">
        <v>417</v>
      </c>
      <c r="C258" s="1"/>
      <c r="D258" s="41"/>
      <c r="E258" s="198">
        <f>E259</f>
        <v>508</v>
      </c>
    </row>
    <row r="259" spans="1:5" ht="25.5">
      <c r="A259" s="47" t="s">
        <v>83</v>
      </c>
      <c r="B259" s="1" t="s">
        <v>417</v>
      </c>
      <c r="C259" s="1" t="s">
        <v>111</v>
      </c>
      <c r="D259" s="41"/>
      <c r="E259" s="198">
        <f>E260</f>
        <v>508</v>
      </c>
    </row>
    <row r="260" spans="1:5" ht="12.75">
      <c r="A260" s="47" t="s">
        <v>63</v>
      </c>
      <c r="B260" s="1" t="s">
        <v>417</v>
      </c>
      <c r="C260" s="1" t="s">
        <v>111</v>
      </c>
      <c r="D260" s="41" t="s">
        <v>62</v>
      </c>
      <c r="E260" s="198">
        <f>'Пр.7 Р.П. ЦС. ВР'!E259</f>
        <v>508</v>
      </c>
    </row>
    <row r="261" spans="1:5" ht="39">
      <c r="A261" s="47" t="s">
        <v>36</v>
      </c>
      <c r="B261" s="1" t="s">
        <v>19</v>
      </c>
      <c r="C261" s="1"/>
      <c r="D261" s="41"/>
      <c r="E261" s="198">
        <f>E262</f>
        <v>7066.626</v>
      </c>
    </row>
    <row r="262" spans="1:5" ht="25.5">
      <c r="A262" s="47" t="s">
        <v>83</v>
      </c>
      <c r="B262" s="1" t="s">
        <v>19</v>
      </c>
      <c r="C262" s="1" t="s">
        <v>111</v>
      </c>
      <c r="D262" s="41"/>
      <c r="E262" s="198">
        <f>E263+E264</f>
        <v>7066.626</v>
      </c>
    </row>
    <row r="263" spans="1:5" ht="12.75">
      <c r="A263" s="47" t="s">
        <v>189</v>
      </c>
      <c r="B263" s="1" t="s">
        <v>19</v>
      </c>
      <c r="C263" s="1" t="s">
        <v>111</v>
      </c>
      <c r="D263" s="41" t="s">
        <v>190</v>
      </c>
      <c r="E263" s="198">
        <f>'Пр.7 Р.П. ЦС. ВР'!E183</f>
        <v>5278.15074</v>
      </c>
    </row>
    <row r="264" spans="1:5" ht="12.75">
      <c r="A264" s="47" t="s">
        <v>63</v>
      </c>
      <c r="B264" s="1" t="s">
        <v>19</v>
      </c>
      <c r="C264" s="1" t="s">
        <v>111</v>
      </c>
      <c r="D264" s="41" t="s">
        <v>62</v>
      </c>
      <c r="E264" s="198">
        <f>'Пр.7 Р.П. ЦС. ВР'!E261</f>
        <v>1788.47526</v>
      </c>
    </row>
    <row r="265" spans="1:5" ht="39">
      <c r="A265" s="48" t="s">
        <v>114</v>
      </c>
      <c r="B265" s="1" t="s">
        <v>15</v>
      </c>
      <c r="C265" s="1"/>
      <c r="D265" s="41"/>
      <c r="E265" s="198">
        <f>E266+E268</f>
        <v>1045.2</v>
      </c>
    </row>
    <row r="266" spans="1:5" ht="12.75">
      <c r="A266" s="47" t="s">
        <v>204</v>
      </c>
      <c r="B266" s="1" t="s">
        <v>15</v>
      </c>
      <c r="C266" s="1" t="s">
        <v>108</v>
      </c>
      <c r="D266" s="41"/>
      <c r="E266" s="198">
        <f>E267</f>
        <v>322.2</v>
      </c>
    </row>
    <row r="267" spans="1:5" ht="12.75">
      <c r="A267" s="61" t="s">
        <v>61</v>
      </c>
      <c r="B267" s="1" t="s">
        <v>15</v>
      </c>
      <c r="C267" s="1" t="s">
        <v>108</v>
      </c>
      <c r="D267" s="41" t="s">
        <v>60</v>
      </c>
      <c r="E267" s="198">
        <f>'Пр.7 Р.П. ЦС. ВР'!E203</f>
        <v>322.2</v>
      </c>
    </row>
    <row r="268" spans="1:5" ht="12.75">
      <c r="A268" s="48" t="s">
        <v>115</v>
      </c>
      <c r="B268" s="1" t="s">
        <v>15</v>
      </c>
      <c r="C268" s="1" t="s">
        <v>116</v>
      </c>
      <c r="D268" s="41"/>
      <c r="E268" s="198">
        <f>E269</f>
        <v>723</v>
      </c>
    </row>
    <row r="269" spans="1:5" ht="12.75">
      <c r="A269" s="61" t="s">
        <v>61</v>
      </c>
      <c r="B269" s="1" t="s">
        <v>15</v>
      </c>
      <c r="C269" s="1" t="s">
        <v>116</v>
      </c>
      <c r="D269" s="41" t="s">
        <v>60</v>
      </c>
      <c r="E269" s="198">
        <f>'Пр.7 Р.П. ЦС. ВР'!E204</f>
        <v>723</v>
      </c>
    </row>
    <row r="270" spans="1:5" ht="12.75">
      <c r="A270" s="61" t="s">
        <v>14</v>
      </c>
      <c r="B270" s="1" t="s">
        <v>13</v>
      </c>
      <c r="C270" s="1"/>
      <c r="D270" s="41"/>
      <c r="E270" s="198">
        <f>E271</f>
        <v>130</v>
      </c>
    </row>
    <row r="271" spans="1:5" ht="25.5">
      <c r="A271" s="47" t="s">
        <v>83</v>
      </c>
      <c r="B271" s="1" t="s">
        <v>13</v>
      </c>
      <c r="C271" s="1" t="s">
        <v>111</v>
      </c>
      <c r="D271" s="41"/>
      <c r="E271" s="198">
        <f>E272</f>
        <v>130</v>
      </c>
    </row>
    <row r="272" spans="1:5" ht="12.75">
      <c r="A272" s="61" t="s">
        <v>61</v>
      </c>
      <c r="B272" s="1" t="s">
        <v>13</v>
      </c>
      <c r="C272" s="1" t="s">
        <v>111</v>
      </c>
      <c r="D272" s="41" t="s">
        <v>60</v>
      </c>
      <c r="E272" s="198">
        <f>'Пр.7 Р.П. ЦС. ВР'!E206</f>
        <v>130</v>
      </c>
    </row>
    <row r="273" spans="1:5" ht="25.5">
      <c r="A273" s="259" t="s">
        <v>22</v>
      </c>
      <c r="B273" s="53" t="s">
        <v>23</v>
      </c>
      <c r="C273" s="82"/>
      <c r="D273" s="41"/>
      <c r="E273" s="198">
        <f>E274</f>
        <v>173.188</v>
      </c>
    </row>
    <row r="274" spans="1:5" ht="25.5">
      <c r="A274" s="259" t="s">
        <v>22</v>
      </c>
      <c r="B274" s="53" t="s">
        <v>23</v>
      </c>
      <c r="C274" s="82" t="s">
        <v>111</v>
      </c>
      <c r="D274" s="41"/>
      <c r="E274" s="198">
        <f>E275</f>
        <v>173.188</v>
      </c>
    </row>
    <row r="275" spans="1:5" ht="12.75">
      <c r="A275" s="47" t="s">
        <v>121</v>
      </c>
      <c r="B275" s="53" t="s">
        <v>23</v>
      </c>
      <c r="C275" s="82" t="s">
        <v>111</v>
      </c>
      <c r="D275" s="41" t="s">
        <v>120</v>
      </c>
      <c r="E275" s="198">
        <f>'Пр.7 Р.П. ЦС. ВР'!E152</f>
        <v>173.188</v>
      </c>
    </row>
    <row r="276" spans="1:5" ht="25.5">
      <c r="A276" s="47" t="s">
        <v>403</v>
      </c>
      <c r="B276" s="51" t="s">
        <v>402</v>
      </c>
      <c r="C276" s="1"/>
      <c r="D276" s="41"/>
      <c r="E276" s="198">
        <f>E277</f>
        <v>100</v>
      </c>
    </row>
    <row r="277" spans="1:5" ht="25.5">
      <c r="A277" s="47" t="s">
        <v>83</v>
      </c>
      <c r="B277" s="51" t="s">
        <v>402</v>
      </c>
      <c r="C277" s="41" t="s">
        <v>111</v>
      </c>
      <c r="D277" s="41"/>
      <c r="E277" s="198">
        <f>E278</f>
        <v>100</v>
      </c>
    </row>
    <row r="278" spans="1:5" ht="12.75">
      <c r="A278" s="186" t="s">
        <v>90</v>
      </c>
      <c r="B278" s="51" t="s">
        <v>402</v>
      </c>
      <c r="C278" s="41" t="s">
        <v>111</v>
      </c>
      <c r="D278" s="41" t="s">
        <v>88</v>
      </c>
      <c r="E278" s="198">
        <f>'Пр.7 Р.П. ЦС. ВР'!E70</f>
        <v>100</v>
      </c>
    </row>
    <row r="279" spans="1:5" ht="12.75">
      <c r="A279" s="44" t="s">
        <v>398</v>
      </c>
      <c r="B279" s="1" t="s">
        <v>397</v>
      </c>
      <c r="C279" s="1"/>
      <c r="D279" s="41"/>
      <c r="E279" s="198">
        <f>E280</f>
        <v>220</v>
      </c>
    </row>
    <row r="280" spans="1:5" ht="12.75">
      <c r="A280" s="44" t="s">
        <v>115</v>
      </c>
      <c r="B280" s="1" t="s">
        <v>397</v>
      </c>
      <c r="C280" s="1" t="s">
        <v>116</v>
      </c>
      <c r="D280" s="41"/>
      <c r="E280" s="198">
        <f>E281</f>
        <v>220</v>
      </c>
    </row>
    <row r="281" spans="1:5" ht="12.75">
      <c r="A281" s="61" t="s">
        <v>61</v>
      </c>
      <c r="B281" s="1" t="s">
        <v>397</v>
      </c>
      <c r="C281" s="1" t="s">
        <v>116</v>
      </c>
      <c r="D281" s="41" t="s">
        <v>60</v>
      </c>
      <c r="E281" s="198">
        <f>'Пр.7 Р.П. ЦС. ВР'!E208</f>
        <v>220</v>
      </c>
    </row>
    <row r="282" spans="1:5" ht="25.5">
      <c r="A282" s="47" t="s">
        <v>400</v>
      </c>
      <c r="B282" s="58" t="s">
        <v>399</v>
      </c>
      <c r="C282" s="1"/>
      <c r="D282" s="41"/>
      <c r="E282" s="198">
        <f>E283</f>
        <v>463.503</v>
      </c>
    </row>
    <row r="283" spans="1:5" ht="25.5">
      <c r="A283" s="47" t="s">
        <v>83</v>
      </c>
      <c r="B283" s="58" t="s">
        <v>399</v>
      </c>
      <c r="C283" s="1" t="s">
        <v>111</v>
      </c>
      <c r="D283" s="41"/>
      <c r="E283" s="198">
        <f>E284</f>
        <v>463.503</v>
      </c>
    </row>
    <row r="284" spans="1:5" ht="12.75">
      <c r="A284" s="186" t="s">
        <v>189</v>
      </c>
      <c r="B284" s="58" t="s">
        <v>399</v>
      </c>
      <c r="C284" s="59">
        <v>244</v>
      </c>
      <c r="D284" s="41" t="s">
        <v>190</v>
      </c>
      <c r="E284" s="198">
        <f>'Пр.7 Р.П. ЦС. ВР'!E185</f>
        <v>463.503</v>
      </c>
    </row>
    <row r="285" spans="1:5" ht="12.75">
      <c r="A285" s="341" t="s">
        <v>58</v>
      </c>
      <c r="B285" s="342"/>
      <c r="C285" s="342"/>
      <c r="D285" s="343"/>
      <c r="E285" s="196">
        <f>E12+E36+E54+E69+E104+E128+E147+E152+E157+E175</f>
        <v>164650.42229</v>
      </c>
    </row>
    <row r="290" ht="12.75">
      <c r="E290" s="201"/>
    </row>
    <row r="296" spans="1:6" s="229" customFormat="1" ht="12.75">
      <c r="A296" s="152"/>
      <c r="B296" s="226"/>
      <c r="C296" s="227"/>
      <c r="D296" s="228"/>
      <c r="E296" s="252"/>
      <c r="F296" s="282"/>
    </row>
  </sheetData>
  <sheetProtection/>
  <mergeCells count="3">
    <mergeCell ref="A8:E8"/>
    <mergeCell ref="A285:D285"/>
    <mergeCell ref="B3:E3"/>
  </mergeCells>
  <printOptions/>
  <pageMargins left="0.5118110236220472" right="0" top="0" bottom="0" header="0" footer="0"/>
  <pageSetup fitToHeight="50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8"/>
  <sheetViews>
    <sheetView zoomScale="85" zoomScaleNormal="85" zoomScalePageLayoutView="0" workbookViewId="0" topLeftCell="A262">
      <selection activeCell="E5" sqref="E5"/>
    </sheetView>
  </sheetViews>
  <sheetFormatPr defaultColWidth="8.8515625" defaultRowHeight="15"/>
  <cols>
    <col min="1" max="1" width="56.57421875" style="74" customWidth="1"/>
    <col min="2" max="2" width="7.421875" style="32" customWidth="1"/>
    <col min="3" max="3" width="12.140625" style="32" customWidth="1"/>
    <col min="4" max="4" width="7.8515625" style="32" customWidth="1"/>
    <col min="5" max="5" width="18.7109375" style="323" customWidth="1"/>
    <col min="6" max="6" width="4.28125" style="31" hidden="1" customWidth="1"/>
    <col min="7" max="7" width="13.57421875" style="202" hidden="1" customWidth="1"/>
    <col min="8" max="8" width="19.57421875" style="31" hidden="1" customWidth="1"/>
    <col min="9" max="14" width="0" style="31" hidden="1" customWidth="1"/>
    <col min="15" max="15" width="4.140625" style="31" customWidth="1"/>
    <col min="16" max="16" width="10.57421875" style="31" bestFit="1" customWidth="1"/>
    <col min="17" max="16384" width="8.8515625" style="31" customWidth="1"/>
  </cols>
  <sheetData>
    <row r="1" ht="12.75">
      <c r="E1" s="303" t="s">
        <v>105</v>
      </c>
    </row>
    <row r="2" ht="12.75">
      <c r="E2" s="303" t="s">
        <v>104</v>
      </c>
    </row>
    <row r="3" ht="12.75">
      <c r="E3" s="304" t="s">
        <v>218</v>
      </c>
    </row>
    <row r="4" ht="12.75">
      <c r="E4" s="305" t="s">
        <v>41</v>
      </c>
    </row>
    <row r="5" ht="12.75">
      <c r="E5" s="303" t="s">
        <v>359</v>
      </c>
    </row>
    <row r="6" ht="12.75">
      <c r="E6" s="306"/>
    </row>
    <row r="7" ht="12.75">
      <c r="E7" s="306"/>
    </row>
    <row r="8" spans="1:7" s="127" customFormat="1" ht="59.25" customHeight="1">
      <c r="A8" s="345" t="s">
        <v>372</v>
      </c>
      <c r="B8" s="345"/>
      <c r="C8" s="345"/>
      <c r="D8" s="345"/>
      <c r="E8" s="345"/>
      <c r="G8" s="203"/>
    </row>
    <row r="11" spans="1:7" s="35" customFormat="1" ht="25.5">
      <c r="A11" s="33" t="s">
        <v>103</v>
      </c>
      <c r="B11" s="33" t="s">
        <v>100</v>
      </c>
      <c r="C11" s="34" t="s">
        <v>102</v>
      </c>
      <c r="D11" s="34" t="s">
        <v>101</v>
      </c>
      <c r="E11" s="307" t="s">
        <v>99</v>
      </c>
      <c r="G11" s="204"/>
    </row>
    <row r="12" spans="1:7" s="32" customFormat="1" ht="12.75">
      <c r="A12" s="36"/>
      <c r="B12" s="33"/>
      <c r="C12" s="34"/>
      <c r="D12" s="34"/>
      <c r="E12" s="307"/>
      <c r="G12" s="205"/>
    </row>
    <row r="13" spans="1:7" s="117" customFormat="1" ht="14.25">
      <c r="A13" s="104" t="s">
        <v>138</v>
      </c>
      <c r="B13" s="106" t="s">
        <v>137</v>
      </c>
      <c r="C13" s="105"/>
      <c r="D13" s="105"/>
      <c r="E13" s="308">
        <f>E14+E20+E41+E46+E51</f>
        <v>22028.40934</v>
      </c>
      <c r="G13" s="206"/>
    </row>
    <row r="14" spans="1:7" s="117" customFormat="1" ht="43.5" customHeight="1">
      <c r="A14" s="110" t="s">
        <v>92</v>
      </c>
      <c r="B14" s="109" t="s">
        <v>91</v>
      </c>
      <c r="C14" s="125"/>
      <c r="D14" s="125"/>
      <c r="E14" s="309">
        <f>E15</f>
        <v>50</v>
      </c>
      <c r="G14" s="206"/>
    </row>
    <row r="15" spans="1:7" s="42" customFormat="1" ht="12.75">
      <c r="A15" s="36" t="s">
        <v>292</v>
      </c>
      <c r="B15" s="56" t="s">
        <v>91</v>
      </c>
      <c r="C15" s="55" t="s">
        <v>98</v>
      </c>
      <c r="D15" s="55"/>
      <c r="E15" s="310">
        <f>E16</f>
        <v>50</v>
      </c>
      <c r="G15" s="207"/>
    </row>
    <row r="16" spans="1:7" s="42" customFormat="1" ht="12.75">
      <c r="A16" s="38" t="s">
        <v>94</v>
      </c>
      <c r="B16" s="56" t="s">
        <v>91</v>
      </c>
      <c r="C16" s="34" t="s">
        <v>93</v>
      </c>
      <c r="D16" s="34"/>
      <c r="E16" s="307">
        <f>E17</f>
        <v>50</v>
      </c>
      <c r="G16" s="207"/>
    </row>
    <row r="17" spans="1:5" ht="25.5">
      <c r="A17" s="54" t="s">
        <v>73</v>
      </c>
      <c r="B17" s="52" t="s">
        <v>91</v>
      </c>
      <c r="C17" s="51" t="s">
        <v>86</v>
      </c>
      <c r="D17" s="51"/>
      <c r="E17" s="311">
        <f>E18+E19</f>
        <v>50</v>
      </c>
    </row>
    <row r="18" spans="1:5" ht="25.5">
      <c r="A18" s="54" t="s">
        <v>83</v>
      </c>
      <c r="B18" s="52" t="s">
        <v>91</v>
      </c>
      <c r="C18" s="51" t="s">
        <v>86</v>
      </c>
      <c r="D18" s="51">
        <v>244</v>
      </c>
      <c r="E18" s="311">
        <v>49.8</v>
      </c>
    </row>
    <row r="19" spans="1:5" ht="12.75">
      <c r="A19" s="47" t="s">
        <v>112</v>
      </c>
      <c r="B19" s="52" t="s">
        <v>91</v>
      </c>
      <c r="C19" s="51" t="s">
        <v>86</v>
      </c>
      <c r="D19" s="51">
        <v>852</v>
      </c>
      <c r="E19" s="311">
        <v>0.2</v>
      </c>
    </row>
    <row r="20" spans="1:7" s="126" customFormat="1" ht="42.75" customHeight="1">
      <c r="A20" s="104" t="s">
        <v>82</v>
      </c>
      <c r="B20" s="106" t="s">
        <v>81</v>
      </c>
      <c r="C20" s="105"/>
      <c r="D20" s="105"/>
      <c r="E20" s="308">
        <f>E21+E29</f>
        <v>13766.98634</v>
      </c>
      <c r="G20" s="208"/>
    </row>
    <row r="21" spans="1:7" s="42" customFormat="1" ht="42" customHeight="1">
      <c r="A21" s="36" t="s">
        <v>264</v>
      </c>
      <c r="B21" s="33" t="s">
        <v>81</v>
      </c>
      <c r="C21" s="34" t="s">
        <v>44</v>
      </c>
      <c r="D21" s="34"/>
      <c r="E21" s="307">
        <f>E22</f>
        <v>1013.763</v>
      </c>
      <c r="G21" s="207"/>
    </row>
    <row r="22" spans="1:7" s="39" customFormat="1" ht="64.5">
      <c r="A22" s="38" t="s">
        <v>265</v>
      </c>
      <c r="B22" s="33" t="s">
        <v>81</v>
      </c>
      <c r="C22" s="34" t="s">
        <v>51</v>
      </c>
      <c r="D22" s="34"/>
      <c r="E22" s="307">
        <f>E23+E26</f>
        <v>1013.763</v>
      </c>
      <c r="G22" s="209"/>
    </row>
    <row r="23" spans="1:7" s="42" customFormat="1" ht="103.5">
      <c r="A23" s="44" t="s">
        <v>266</v>
      </c>
      <c r="B23" s="41" t="s">
        <v>81</v>
      </c>
      <c r="C23" s="1" t="s">
        <v>267</v>
      </c>
      <c r="D23" s="1"/>
      <c r="E23" s="312">
        <f>E24+E25</f>
        <v>512.384</v>
      </c>
      <c r="G23" s="207"/>
    </row>
    <row r="24" spans="1:7" s="42" customFormat="1" ht="25.5">
      <c r="A24" s="54" t="s">
        <v>85</v>
      </c>
      <c r="B24" s="41" t="s">
        <v>81</v>
      </c>
      <c r="C24" s="1" t="s">
        <v>267</v>
      </c>
      <c r="D24" s="1" t="s">
        <v>59</v>
      </c>
      <c r="E24" s="312">
        <v>466</v>
      </c>
      <c r="G24" s="207"/>
    </row>
    <row r="25" spans="1:7" s="42" customFormat="1" ht="25.5">
      <c r="A25" s="54" t="s">
        <v>83</v>
      </c>
      <c r="B25" s="41" t="s">
        <v>81</v>
      </c>
      <c r="C25" s="1" t="s">
        <v>267</v>
      </c>
      <c r="D25" s="1" t="s">
        <v>111</v>
      </c>
      <c r="E25" s="312">
        <f>46.4-0.016</f>
        <v>46.384</v>
      </c>
      <c r="G25" s="207"/>
    </row>
    <row r="26" spans="1:7" s="42" customFormat="1" ht="103.5">
      <c r="A26" s="44" t="s">
        <v>269</v>
      </c>
      <c r="B26" s="41" t="s">
        <v>81</v>
      </c>
      <c r="C26" s="1" t="s">
        <v>268</v>
      </c>
      <c r="D26" s="1"/>
      <c r="E26" s="312">
        <f>E27+E28</f>
        <v>501.379</v>
      </c>
      <c r="G26" s="207"/>
    </row>
    <row r="27" spans="1:7" s="42" customFormat="1" ht="25.5">
      <c r="A27" s="54" t="s">
        <v>85</v>
      </c>
      <c r="B27" s="41" t="s">
        <v>81</v>
      </c>
      <c r="C27" s="1" t="s">
        <v>268</v>
      </c>
      <c r="D27" s="1" t="s">
        <v>59</v>
      </c>
      <c r="E27" s="312">
        <v>473.6</v>
      </c>
      <c r="G27" s="207"/>
    </row>
    <row r="28" spans="1:7" s="42" customFormat="1" ht="25.5">
      <c r="A28" s="54" t="s">
        <v>83</v>
      </c>
      <c r="B28" s="41" t="s">
        <v>81</v>
      </c>
      <c r="C28" s="1" t="s">
        <v>268</v>
      </c>
      <c r="D28" s="1" t="s">
        <v>111</v>
      </c>
      <c r="E28" s="312">
        <f>27.8-0.021</f>
        <v>27.779</v>
      </c>
      <c r="G28" s="207"/>
    </row>
    <row r="29" spans="1:5" ht="12.75">
      <c r="A29" s="36" t="s">
        <v>292</v>
      </c>
      <c r="B29" s="33" t="s">
        <v>81</v>
      </c>
      <c r="C29" s="55" t="s">
        <v>98</v>
      </c>
      <c r="D29" s="55"/>
      <c r="E29" s="310">
        <f>E30+E33</f>
        <v>12753.223339999999</v>
      </c>
    </row>
    <row r="30" spans="1:5" ht="39">
      <c r="A30" s="38" t="s">
        <v>97</v>
      </c>
      <c r="B30" s="33" t="s">
        <v>81</v>
      </c>
      <c r="C30" s="34" t="s">
        <v>96</v>
      </c>
      <c r="D30" s="34"/>
      <c r="E30" s="307">
        <f>E31</f>
        <v>1761.17334</v>
      </c>
    </row>
    <row r="31" spans="1:5" ht="51.75">
      <c r="A31" s="47" t="s">
        <v>71</v>
      </c>
      <c r="B31" s="41" t="s">
        <v>81</v>
      </c>
      <c r="C31" s="51" t="s">
        <v>95</v>
      </c>
      <c r="D31" s="51"/>
      <c r="E31" s="311">
        <f>E32</f>
        <v>1761.17334</v>
      </c>
    </row>
    <row r="32" spans="1:5" ht="25.5">
      <c r="A32" s="54" t="s">
        <v>85</v>
      </c>
      <c r="B32" s="41" t="s">
        <v>81</v>
      </c>
      <c r="C32" s="51" t="s">
        <v>95</v>
      </c>
      <c r="D32" s="51">
        <v>121</v>
      </c>
      <c r="E32" s="311">
        <f>1315+446.17334</f>
        <v>1761.17334</v>
      </c>
    </row>
    <row r="33" spans="1:5" ht="12.75">
      <c r="A33" s="38" t="s">
        <v>94</v>
      </c>
      <c r="B33" s="33" t="s">
        <v>81</v>
      </c>
      <c r="C33" s="34" t="s">
        <v>93</v>
      </c>
      <c r="D33" s="34"/>
      <c r="E33" s="307">
        <f>E34+E36</f>
        <v>10992.05</v>
      </c>
    </row>
    <row r="34" spans="1:5" ht="39">
      <c r="A34" s="47" t="s">
        <v>72</v>
      </c>
      <c r="B34" s="41" t="s">
        <v>81</v>
      </c>
      <c r="C34" s="51" t="s">
        <v>89</v>
      </c>
      <c r="D34" s="51"/>
      <c r="E34" s="311">
        <f>E35</f>
        <v>7647.4</v>
      </c>
    </row>
    <row r="35" spans="1:16" ht="25.5">
      <c r="A35" s="54" t="s">
        <v>85</v>
      </c>
      <c r="B35" s="41" t="s">
        <v>81</v>
      </c>
      <c r="C35" s="51" t="s">
        <v>89</v>
      </c>
      <c r="D35" s="51">
        <v>121</v>
      </c>
      <c r="E35" s="311">
        <f>7387.4+260</f>
        <v>7647.4</v>
      </c>
      <c r="O35" s="151"/>
      <c r="P35" s="151">
        <f>E35+E32</f>
        <v>9408.573339999999</v>
      </c>
    </row>
    <row r="36" spans="1:5" ht="25.5">
      <c r="A36" s="54" t="s">
        <v>73</v>
      </c>
      <c r="B36" s="41" t="s">
        <v>81</v>
      </c>
      <c r="C36" s="51" t="s">
        <v>86</v>
      </c>
      <c r="D36" s="51"/>
      <c r="E36" s="311">
        <f>E37+E39+E40+E38</f>
        <v>3344.65</v>
      </c>
    </row>
    <row r="37" spans="1:5" ht="25.5">
      <c r="A37" s="54" t="s">
        <v>87</v>
      </c>
      <c r="B37" s="41" t="s">
        <v>81</v>
      </c>
      <c r="C37" s="51" t="s">
        <v>86</v>
      </c>
      <c r="D37" s="51">
        <v>122</v>
      </c>
      <c r="E37" s="311">
        <v>5</v>
      </c>
    </row>
    <row r="38" spans="1:6" ht="25.5" hidden="1">
      <c r="A38" s="48" t="s">
        <v>84</v>
      </c>
      <c r="B38" s="41" t="s">
        <v>81</v>
      </c>
      <c r="C38" s="51" t="s">
        <v>86</v>
      </c>
      <c r="D38" s="51">
        <v>242</v>
      </c>
      <c r="E38" s="311">
        <v>0</v>
      </c>
      <c r="F38" s="151"/>
    </row>
    <row r="39" spans="1:5" ht="25.5">
      <c r="A39" s="54" t="s">
        <v>83</v>
      </c>
      <c r="B39" s="41" t="s">
        <v>81</v>
      </c>
      <c r="C39" s="51" t="s">
        <v>86</v>
      </c>
      <c r="D39" s="51">
        <v>244</v>
      </c>
      <c r="E39" s="311">
        <f>2369.65+600+300</f>
        <v>3269.65</v>
      </c>
    </row>
    <row r="40" spans="1:5" ht="12.75">
      <c r="A40" s="54" t="s">
        <v>112</v>
      </c>
      <c r="B40" s="41" t="s">
        <v>81</v>
      </c>
      <c r="C40" s="51" t="s">
        <v>86</v>
      </c>
      <c r="D40" s="51">
        <v>852</v>
      </c>
      <c r="E40" s="311">
        <v>70</v>
      </c>
    </row>
    <row r="41" spans="1:7" s="121" customFormat="1" ht="20.25" customHeight="1">
      <c r="A41" s="110" t="s">
        <v>270</v>
      </c>
      <c r="B41" s="107" t="s">
        <v>263</v>
      </c>
      <c r="C41" s="122"/>
      <c r="D41" s="122"/>
      <c r="E41" s="308">
        <f>E42</f>
        <v>551.99</v>
      </c>
      <c r="G41" s="210"/>
    </row>
    <row r="42" spans="1:7" s="79" customFormat="1" ht="12.75">
      <c r="A42" s="36" t="s">
        <v>200</v>
      </c>
      <c r="B42" s="81" t="s">
        <v>263</v>
      </c>
      <c r="C42" s="55" t="s">
        <v>42</v>
      </c>
      <c r="D42" s="55"/>
      <c r="E42" s="310">
        <f>E43</f>
        <v>551.99</v>
      </c>
      <c r="G42" s="211"/>
    </row>
    <row r="43" spans="1:7" s="79" customFormat="1" ht="12.75">
      <c r="A43" s="36" t="s">
        <v>292</v>
      </c>
      <c r="B43" s="81" t="s">
        <v>263</v>
      </c>
      <c r="C43" s="34" t="s">
        <v>271</v>
      </c>
      <c r="D43" s="34"/>
      <c r="E43" s="307">
        <f>E44</f>
        <v>551.99</v>
      </c>
      <c r="G43" s="211"/>
    </row>
    <row r="44" spans="1:7" s="42" customFormat="1" ht="25.5">
      <c r="A44" s="54" t="s">
        <v>73</v>
      </c>
      <c r="B44" s="82" t="s">
        <v>263</v>
      </c>
      <c r="C44" s="51" t="s">
        <v>291</v>
      </c>
      <c r="D44" s="51"/>
      <c r="E44" s="311">
        <f>E45</f>
        <v>551.99</v>
      </c>
      <c r="G44" s="207"/>
    </row>
    <row r="45" spans="1:7" s="42" customFormat="1" ht="25.5">
      <c r="A45" s="54" t="s">
        <v>83</v>
      </c>
      <c r="B45" s="82" t="s">
        <v>263</v>
      </c>
      <c r="C45" s="51" t="s">
        <v>291</v>
      </c>
      <c r="D45" s="51">
        <v>244</v>
      </c>
      <c r="E45" s="311">
        <f>400+150+1.99</f>
        <v>551.99</v>
      </c>
      <c r="G45" s="207"/>
    </row>
    <row r="46" spans="1:7" s="121" customFormat="1" ht="14.25">
      <c r="A46" s="123" t="s">
        <v>208</v>
      </c>
      <c r="B46" s="106" t="s">
        <v>132</v>
      </c>
      <c r="C46" s="111"/>
      <c r="D46" s="114"/>
      <c r="E46" s="313">
        <f>E47</f>
        <v>390</v>
      </c>
      <c r="G46" s="210"/>
    </row>
    <row r="47" spans="1:7" s="39" customFormat="1" ht="12.75">
      <c r="A47" s="36" t="s">
        <v>200</v>
      </c>
      <c r="B47" s="33" t="s">
        <v>132</v>
      </c>
      <c r="C47" s="76" t="s">
        <v>42</v>
      </c>
      <c r="D47" s="76"/>
      <c r="E47" s="307">
        <f>E48</f>
        <v>390</v>
      </c>
      <c r="G47" s="209"/>
    </row>
    <row r="48" spans="1:7" s="39" customFormat="1" ht="12.75">
      <c r="A48" s="38" t="s">
        <v>133</v>
      </c>
      <c r="B48" s="33" t="s">
        <v>132</v>
      </c>
      <c r="C48" s="77" t="s">
        <v>129</v>
      </c>
      <c r="D48" s="77"/>
      <c r="E48" s="307">
        <f>E49</f>
        <v>390</v>
      </c>
      <c r="G48" s="209"/>
    </row>
    <row r="49" spans="1:7" s="42" customFormat="1" ht="39">
      <c r="A49" s="47" t="s">
        <v>293</v>
      </c>
      <c r="B49" s="41" t="s">
        <v>132</v>
      </c>
      <c r="C49" s="51" t="s">
        <v>131</v>
      </c>
      <c r="D49" s="51"/>
      <c r="E49" s="311">
        <f>E50</f>
        <v>390</v>
      </c>
      <c r="G49" s="207"/>
    </row>
    <row r="50" spans="1:7" s="42" customFormat="1" ht="12.75">
      <c r="A50" s="47" t="s">
        <v>202</v>
      </c>
      <c r="B50" s="41" t="s">
        <v>132</v>
      </c>
      <c r="C50" s="51" t="s">
        <v>131</v>
      </c>
      <c r="D50" s="51">
        <v>870</v>
      </c>
      <c r="E50" s="311">
        <f>350+110-70</f>
        <v>390</v>
      </c>
      <c r="G50" s="207"/>
    </row>
    <row r="51" spans="1:7" s="126" customFormat="1" ht="14.25">
      <c r="A51" s="104" t="s">
        <v>90</v>
      </c>
      <c r="B51" s="106" t="s">
        <v>88</v>
      </c>
      <c r="C51" s="105"/>
      <c r="D51" s="105"/>
      <c r="E51" s="308">
        <f>E52</f>
        <v>7269.433</v>
      </c>
      <c r="G51" s="208"/>
    </row>
    <row r="52" spans="1:7" s="75" customFormat="1" ht="12.75">
      <c r="A52" s="36" t="s">
        <v>200</v>
      </c>
      <c r="B52" s="81" t="s">
        <v>88</v>
      </c>
      <c r="C52" s="55" t="s">
        <v>42</v>
      </c>
      <c r="D52" s="55"/>
      <c r="E52" s="310">
        <f>E53</f>
        <v>7269.433</v>
      </c>
      <c r="G52" s="212"/>
    </row>
    <row r="53" spans="1:7" s="75" customFormat="1" ht="12.75">
      <c r="A53" s="38" t="s">
        <v>133</v>
      </c>
      <c r="B53" s="81" t="s">
        <v>88</v>
      </c>
      <c r="C53" s="34" t="s">
        <v>129</v>
      </c>
      <c r="D53" s="34"/>
      <c r="E53" s="307">
        <f>E54+E59+E61+E63+E65+E69+E67</f>
        <v>7269.433</v>
      </c>
      <c r="G53" s="212"/>
    </row>
    <row r="54" spans="1:7" s="32" customFormat="1" ht="39">
      <c r="A54" s="61" t="s">
        <v>203</v>
      </c>
      <c r="B54" s="52" t="s">
        <v>88</v>
      </c>
      <c r="C54" s="51" t="s">
        <v>130</v>
      </c>
      <c r="D54" s="51"/>
      <c r="E54" s="311">
        <f>E55+E57+E58</f>
        <v>5469.39</v>
      </c>
      <c r="G54" s="205"/>
    </row>
    <row r="55" spans="1:7" s="80" customFormat="1" ht="12.75">
      <c r="A55" s="47" t="s">
        <v>204</v>
      </c>
      <c r="B55" s="52" t="s">
        <v>88</v>
      </c>
      <c r="C55" s="51" t="s">
        <v>130</v>
      </c>
      <c r="D55" s="51">
        <v>111</v>
      </c>
      <c r="E55" s="311">
        <f>1125.55+3727</f>
        <v>4852.55</v>
      </c>
      <c r="G55" s="213"/>
    </row>
    <row r="56" spans="1:7" s="39" customFormat="1" ht="25.5" hidden="1">
      <c r="A56" s="47" t="s">
        <v>205</v>
      </c>
      <c r="B56" s="52" t="s">
        <v>88</v>
      </c>
      <c r="C56" s="51" t="s">
        <v>130</v>
      </c>
      <c r="D56" s="51">
        <v>112</v>
      </c>
      <c r="E56" s="311">
        <v>0</v>
      </c>
      <c r="G56" s="209"/>
    </row>
    <row r="57" spans="1:7" s="42" customFormat="1" ht="25.5">
      <c r="A57" s="47" t="s">
        <v>83</v>
      </c>
      <c r="B57" s="52" t="s">
        <v>88</v>
      </c>
      <c r="C57" s="51" t="s">
        <v>130</v>
      </c>
      <c r="D57" s="51">
        <v>244</v>
      </c>
      <c r="E57" s="311">
        <f>851.84-110-145</f>
        <v>596.84</v>
      </c>
      <c r="G57" s="207"/>
    </row>
    <row r="58" spans="1:7" s="42" customFormat="1" ht="12.75">
      <c r="A58" s="47" t="s">
        <v>112</v>
      </c>
      <c r="B58" s="52" t="s">
        <v>88</v>
      </c>
      <c r="C58" s="51" t="s">
        <v>130</v>
      </c>
      <c r="D58" s="51">
        <v>852</v>
      </c>
      <c r="E58" s="311">
        <f>10+10</f>
        <v>20</v>
      </c>
      <c r="G58" s="207"/>
    </row>
    <row r="59" spans="1:5" ht="39.75" customHeight="1">
      <c r="A59" s="47" t="s">
        <v>206</v>
      </c>
      <c r="B59" s="41" t="s">
        <v>88</v>
      </c>
      <c r="C59" s="51" t="s">
        <v>296</v>
      </c>
      <c r="D59" s="51"/>
      <c r="E59" s="311">
        <f>E60</f>
        <v>525</v>
      </c>
    </row>
    <row r="60" spans="1:5" ht="25.5">
      <c r="A60" s="47" t="s">
        <v>83</v>
      </c>
      <c r="B60" s="41" t="s">
        <v>88</v>
      </c>
      <c r="C60" s="51" t="s">
        <v>296</v>
      </c>
      <c r="D60" s="51">
        <v>244</v>
      </c>
      <c r="E60" s="311">
        <f>200+50+275</f>
        <v>525</v>
      </c>
    </row>
    <row r="61" spans="1:7" s="32" customFormat="1" ht="25.5">
      <c r="A61" s="47" t="s">
        <v>207</v>
      </c>
      <c r="B61" s="41" t="s">
        <v>88</v>
      </c>
      <c r="C61" s="51" t="s">
        <v>297</v>
      </c>
      <c r="D61" s="51"/>
      <c r="E61" s="311">
        <f>E62</f>
        <v>1055.219</v>
      </c>
      <c r="G61" s="205"/>
    </row>
    <row r="62" spans="1:7" s="32" customFormat="1" ht="25.5">
      <c r="A62" s="47" t="s">
        <v>83</v>
      </c>
      <c r="B62" s="41" t="s">
        <v>88</v>
      </c>
      <c r="C62" s="51" t="s">
        <v>297</v>
      </c>
      <c r="D62" s="51">
        <v>244</v>
      </c>
      <c r="E62" s="311">
        <f>300+277.219+200+278</f>
        <v>1055.219</v>
      </c>
      <c r="G62" s="205"/>
    </row>
    <row r="63" spans="1:5" ht="25.5">
      <c r="A63" s="47" t="s">
        <v>201</v>
      </c>
      <c r="B63" s="82" t="s">
        <v>88</v>
      </c>
      <c r="C63" s="51" t="s">
        <v>298</v>
      </c>
      <c r="D63" s="51"/>
      <c r="E63" s="311">
        <f>E64</f>
        <v>15.2</v>
      </c>
    </row>
    <row r="64" spans="1:5" ht="12.75">
      <c r="A64" s="54" t="s">
        <v>112</v>
      </c>
      <c r="B64" s="82" t="s">
        <v>88</v>
      </c>
      <c r="C64" s="51" t="s">
        <v>298</v>
      </c>
      <c r="D64" s="51">
        <v>852</v>
      </c>
      <c r="E64" s="311">
        <v>15.2</v>
      </c>
    </row>
    <row r="65" spans="1:7" ht="25.5">
      <c r="A65" s="54" t="s">
        <v>401</v>
      </c>
      <c r="B65" s="41" t="s">
        <v>88</v>
      </c>
      <c r="C65" s="51" t="s">
        <v>387</v>
      </c>
      <c r="D65" s="51"/>
      <c r="E65" s="311">
        <f>E66</f>
        <v>12.124</v>
      </c>
      <c r="G65" s="31"/>
    </row>
    <row r="66" spans="1:5" s="32" customFormat="1" ht="25.5">
      <c r="A66" s="47" t="s">
        <v>83</v>
      </c>
      <c r="B66" s="41" t="s">
        <v>88</v>
      </c>
      <c r="C66" s="51" t="s">
        <v>387</v>
      </c>
      <c r="D66" s="51">
        <v>244</v>
      </c>
      <c r="E66" s="311">
        <v>12.124</v>
      </c>
    </row>
    <row r="67" spans="1:7" ht="51.75">
      <c r="A67" s="47" t="s">
        <v>39</v>
      </c>
      <c r="B67" s="82" t="s">
        <v>88</v>
      </c>
      <c r="C67" s="51" t="s">
        <v>38</v>
      </c>
      <c r="D67" s="51"/>
      <c r="E67" s="314">
        <f>E68</f>
        <v>92.5</v>
      </c>
      <c r="G67" s="31"/>
    </row>
    <row r="68" spans="1:7" ht="12.75">
      <c r="A68" s="54" t="s">
        <v>112</v>
      </c>
      <c r="B68" s="82" t="s">
        <v>88</v>
      </c>
      <c r="C68" s="51" t="s">
        <v>38</v>
      </c>
      <c r="D68" s="51">
        <v>852</v>
      </c>
      <c r="E68" s="314">
        <v>92.5</v>
      </c>
      <c r="G68" s="31"/>
    </row>
    <row r="69" spans="1:5" s="32" customFormat="1" ht="25.5">
      <c r="A69" s="47" t="s">
        <v>403</v>
      </c>
      <c r="B69" s="41" t="s">
        <v>88</v>
      </c>
      <c r="C69" s="51" t="s">
        <v>402</v>
      </c>
      <c r="D69" s="51"/>
      <c r="E69" s="311">
        <f>E70</f>
        <v>100</v>
      </c>
    </row>
    <row r="70" spans="1:5" s="32" customFormat="1" ht="25.5">
      <c r="A70" s="47" t="s">
        <v>83</v>
      </c>
      <c r="B70" s="41" t="s">
        <v>88</v>
      </c>
      <c r="C70" s="51" t="s">
        <v>402</v>
      </c>
      <c r="D70" s="51">
        <v>244</v>
      </c>
      <c r="E70" s="311">
        <v>100</v>
      </c>
    </row>
    <row r="71" spans="1:7" s="108" customFormat="1" ht="14.25">
      <c r="A71" s="104" t="s">
        <v>319</v>
      </c>
      <c r="B71" s="107" t="s">
        <v>260</v>
      </c>
      <c r="C71" s="105"/>
      <c r="D71" s="105"/>
      <c r="E71" s="308">
        <f>E72</f>
        <v>498.35400000000004</v>
      </c>
      <c r="G71" s="214"/>
    </row>
    <row r="72" spans="1:7" s="117" customFormat="1" ht="14.25">
      <c r="A72" s="104" t="s">
        <v>261</v>
      </c>
      <c r="B72" s="107" t="s">
        <v>262</v>
      </c>
      <c r="C72" s="105"/>
      <c r="D72" s="105"/>
      <c r="E72" s="308">
        <f>E73</f>
        <v>498.35400000000004</v>
      </c>
      <c r="G72" s="206"/>
    </row>
    <row r="73" spans="1:7" s="75" customFormat="1" ht="12.75">
      <c r="A73" s="36" t="s">
        <v>200</v>
      </c>
      <c r="B73" s="81" t="s">
        <v>262</v>
      </c>
      <c r="C73" s="55" t="s">
        <v>42</v>
      </c>
      <c r="D73" s="55"/>
      <c r="E73" s="310">
        <f>E74</f>
        <v>498.35400000000004</v>
      </c>
      <c r="G73" s="212"/>
    </row>
    <row r="74" spans="1:7" s="75" customFormat="1" ht="12.75">
      <c r="A74" s="38" t="s">
        <v>133</v>
      </c>
      <c r="B74" s="81" t="s">
        <v>262</v>
      </c>
      <c r="C74" s="34" t="s">
        <v>129</v>
      </c>
      <c r="D74" s="34"/>
      <c r="E74" s="307">
        <f>E75</f>
        <v>498.35400000000004</v>
      </c>
      <c r="G74" s="212"/>
    </row>
    <row r="75" spans="1:7" s="32" customFormat="1" ht="39">
      <c r="A75" s="61" t="s">
        <v>381</v>
      </c>
      <c r="B75" s="52" t="s">
        <v>262</v>
      </c>
      <c r="C75" s="51" t="s">
        <v>320</v>
      </c>
      <c r="D75" s="51"/>
      <c r="E75" s="311">
        <f>E76+E77+E78</f>
        <v>498.35400000000004</v>
      </c>
      <c r="G75" s="205"/>
    </row>
    <row r="76" spans="1:7" s="80" customFormat="1" ht="12.75">
      <c r="A76" s="47" t="s">
        <v>204</v>
      </c>
      <c r="B76" s="52" t="s">
        <v>262</v>
      </c>
      <c r="C76" s="51" t="s">
        <v>320</v>
      </c>
      <c r="D76" s="51">
        <v>121</v>
      </c>
      <c r="E76" s="311">
        <v>480</v>
      </c>
      <c r="G76" s="213"/>
    </row>
    <row r="77" spans="1:7" s="39" customFormat="1" ht="25.5">
      <c r="A77" s="47" t="s">
        <v>205</v>
      </c>
      <c r="B77" s="52" t="s">
        <v>262</v>
      </c>
      <c r="C77" s="51" t="s">
        <v>320</v>
      </c>
      <c r="D77" s="51">
        <v>122</v>
      </c>
      <c r="E77" s="311">
        <v>0.3</v>
      </c>
      <c r="G77" s="209"/>
    </row>
    <row r="78" spans="1:7" s="42" customFormat="1" ht="25.5">
      <c r="A78" s="47" t="s">
        <v>83</v>
      </c>
      <c r="B78" s="52" t="s">
        <v>262</v>
      </c>
      <c r="C78" s="51" t="s">
        <v>320</v>
      </c>
      <c r="D78" s="51">
        <v>244</v>
      </c>
      <c r="E78" s="311">
        <f>29.832-11.778</f>
        <v>18.054000000000002</v>
      </c>
      <c r="G78" s="207"/>
    </row>
    <row r="79" spans="1:7" s="108" customFormat="1" ht="27.75">
      <c r="A79" s="104" t="s">
        <v>143</v>
      </c>
      <c r="B79" s="107" t="s">
        <v>142</v>
      </c>
      <c r="C79" s="105"/>
      <c r="D79" s="105"/>
      <c r="E79" s="308">
        <f>E80+E85+E90</f>
        <v>499.99999999999994</v>
      </c>
      <c r="G79" s="214"/>
    </row>
    <row r="80" spans="1:7" s="117" customFormat="1" ht="42">
      <c r="A80" s="104" t="s">
        <v>144</v>
      </c>
      <c r="B80" s="107" t="s">
        <v>123</v>
      </c>
      <c r="C80" s="105"/>
      <c r="D80" s="105"/>
      <c r="E80" s="308">
        <f>E81</f>
        <v>261.79999999999995</v>
      </c>
      <c r="G80" s="206"/>
    </row>
    <row r="81" spans="1:7" s="42" customFormat="1" ht="25.5">
      <c r="A81" s="36" t="s">
        <v>299</v>
      </c>
      <c r="B81" s="81" t="s">
        <v>123</v>
      </c>
      <c r="C81" s="34" t="s">
        <v>44</v>
      </c>
      <c r="D81" s="34"/>
      <c r="E81" s="307">
        <f>E82</f>
        <v>261.79999999999995</v>
      </c>
      <c r="G81" s="207"/>
    </row>
    <row r="82" spans="1:7" s="39" customFormat="1" ht="51.75">
      <c r="A82" s="38" t="s">
        <v>300</v>
      </c>
      <c r="B82" s="81" t="s">
        <v>123</v>
      </c>
      <c r="C82" s="34" t="s">
        <v>49</v>
      </c>
      <c r="D82" s="34"/>
      <c r="E82" s="307">
        <f>E83</f>
        <v>261.79999999999995</v>
      </c>
      <c r="G82" s="209"/>
    </row>
    <row r="83" spans="1:7" s="42" customFormat="1" ht="78">
      <c r="A83" s="44" t="s">
        <v>302</v>
      </c>
      <c r="B83" s="82" t="s">
        <v>123</v>
      </c>
      <c r="C83" s="1" t="s">
        <v>301</v>
      </c>
      <c r="D83" s="1"/>
      <c r="E83" s="312">
        <f>E84</f>
        <v>261.79999999999995</v>
      </c>
      <c r="G83" s="207"/>
    </row>
    <row r="84" spans="1:7" s="42" customFormat="1" ht="25.5">
      <c r="A84" s="54" t="s">
        <v>83</v>
      </c>
      <c r="B84" s="82" t="s">
        <v>123</v>
      </c>
      <c r="C84" s="1" t="s">
        <v>301</v>
      </c>
      <c r="D84" s="1" t="s">
        <v>111</v>
      </c>
      <c r="E84" s="312">
        <f>700-138.2-300</f>
        <v>261.79999999999995</v>
      </c>
      <c r="G84" s="207"/>
    </row>
    <row r="85" spans="1:7" s="115" customFormat="1" ht="14.25">
      <c r="A85" s="112" t="s">
        <v>193</v>
      </c>
      <c r="B85" s="111" t="s">
        <v>194</v>
      </c>
      <c r="C85" s="113"/>
      <c r="D85" s="114"/>
      <c r="E85" s="315">
        <f>E86</f>
        <v>234.2</v>
      </c>
      <c r="G85" s="215"/>
    </row>
    <row r="86" spans="1:7" s="42" customFormat="1" ht="25.5">
      <c r="A86" s="36" t="s">
        <v>299</v>
      </c>
      <c r="B86" s="81" t="s">
        <v>194</v>
      </c>
      <c r="C86" s="34" t="s">
        <v>44</v>
      </c>
      <c r="D86" s="34"/>
      <c r="E86" s="307">
        <f>E88</f>
        <v>234.2</v>
      </c>
      <c r="G86" s="207"/>
    </row>
    <row r="87" spans="1:7" s="42" customFormat="1" ht="51.75">
      <c r="A87" s="36" t="s">
        <v>365</v>
      </c>
      <c r="B87" s="167" t="s">
        <v>194</v>
      </c>
      <c r="C87" s="168" t="s">
        <v>50</v>
      </c>
      <c r="D87" s="34"/>
      <c r="E87" s="307">
        <f>E88</f>
        <v>234.2</v>
      </c>
      <c r="G87" s="207"/>
    </row>
    <row r="88" spans="1:5" ht="51.75">
      <c r="A88" s="67" t="s">
        <v>303</v>
      </c>
      <c r="B88" s="60" t="s">
        <v>194</v>
      </c>
      <c r="C88" s="58" t="s">
        <v>304</v>
      </c>
      <c r="D88" s="70"/>
      <c r="E88" s="316">
        <f>E89</f>
        <v>234.2</v>
      </c>
    </row>
    <row r="89" spans="1:5" ht="25.5">
      <c r="A89" s="47" t="s">
        <v>83</v>
      </c>
      <c r="B89" s="60" t="s">
        <v>194</v>
      </c>
      <c r="C89" s="58" t="s">
        <v>304</v>
      </c>
      <c r="D89" s="59">
        <v>244</v>
      </c>
      <c r="E89" s="316">
        <f>96+138.2</f>
        <v>234.2</v>
      </c>
    </row>
    <row r="90" spans="1:7" s="108" customFormat="1" ht="27.75">
      <c r="A90" s="110" t="s">
        <v>191</v>
      </c>
      <c r="B90" s="111" t="s">
        <v>192</v>
      </c>
      <c r="C90" s="105"/>
      <c r="D90" s="105"/>
      <c r="E90" s="308">
        <f>E91</f>
        <v>4</v>
      </c>
      <c r="G90" s="214"/>
    </row>
    <row r="91" spans="1:7" s="42" customFormat="1" ht="25.5">
      <c r="A91" s="36" t="s">
        <v>299</v>
      </c>
      <c r="B91" s="81" t="s">
        <v>192</v>
      </c>
      <c r="C91" s="34" t="s">
        <v>44</v>
      </c>
      <c r="D91" s="34"/>
      <c r="E91" s="307">
        <f>E92</f>
        <v>4</v>
      </c>
      <c r="G91" s="207"/>
    </row>
    <row r="92" spans="1:7" s="39" customFormat="1" ht="51.75">
      <c r="A92" s="62" t="s">
        <v>305</v>
      </c>
      <c r="B92" s="63" t="s">
        <v>192</v>
      </c>
      <c r="C92" s="72" t="s">
        <v>48</v>
      </c>
      <c r="D92" s="71"/>
      <c r="E92" s="317">
        <f>E93</f>
        <v>4</v>
      </c>
      <c r="G92" s="209"/>
    </row>
    <row r="93" spans="1:7" s="78" customFormat="1" ht="68.25" customHeight="1">
      <c r="A93" s="67" t="s">
        <v>34</v>
      </c>
      <c r="B93" s="60" t="s">
        <v>192</v>
      </c>
      <c r="C93" s="64" t="s">
        <v>306</v>
      </c>
      <c r="D93" s="71"/>
      <c r="E93" s="316">
        <f>E94</f>
        <v>4</v>
      </c>
      <c r="G93" s="216"/>
    </row>
    <row r="94" spans="1:7" s="78" customFormat="1" ht="25.5">
      <c r="A94" s="47" t="s">
        <v>83</v>
      </c>
      <c r="B94" s="60" t="s">
        <v>192</v>
      </c>
      <c r="C94" s="64" t="s">
        <v>306</v>
      </c>
      <c r="D94" s="59">
        <v>244</v>
      </c>
      <c r="E94" s="316">
        <v>4</v>
      </c>
      <c r="G94" s="216"/>
    </row>
    <row r="95" spans="1:7" s="108" customFormat="1" ht="14.25">
      <c r="A95" s="104" t="s">
        <v>146</v>
      </c>
      <c r="B95" s="107" t="s">
        <v>145</v>
      </c>
      <c r="C95" s="105"/>
      <c r="D95" s="105"/>
      <c r="E95" s="308">
        <f>E96+E109</f>
        <v>8098.777</v>
      </c>
      <c r="G95" s="214"/>
    </row>
    <row r="96" spans="1:7" s="117" customFormat="1" ht="14.25">
      <c r="A96" s="112" t="s">
        <v>187</v>
      </c>
      <c r="B96" s="111" t="s">
        <v>188</v>
      </c>
      <c r="C96" s="113"/>
      <c r="D96" s="162"/>
      <c r="E96" s="315">
        <f>E97</f>
        <v>7598.777</v>
      </c>
      <c r="G96" s="206"/>
    </row>
    <row r="97" spans="1:5" ht="25.5">
      <c r="A97" s="62" t="s">
        <v>307</v>
      </c>
      <c r="B97" s="63" t="s">
        <v>188</v>
      </c>
      <c r="C97" s="66" t="s">
        <v>309</v>
      </c>
      <c r="D97" s="69"/>
      <c r="E97" s="317">
        <f>E98+E103</f>
        <v>7598.777</v>
      </c>
    </row>
    <row r="98" spans="1:7" s="75" customFormat="1" ht="51.75">
      <c r="A98" s="62" t="s">
        <v>308</v>
      </c>
      <c r="B98" s="63" t="s">
        <v>188</v>
      </c>
      <c r="C98" s="66" t="s">
        <v>310</v>
      </c>
      <c r="D98" s="68"/>
      <c r="E98" s="317">
        <f>E99+E101</f>
        <v>4659.577</v>
      </c>
      <c r="G98" s="212"/>
    </row>
    <row r="99" spans="1:5" ht="64.5">
      <c r="A99" s="67" t="s">
        <v>311</v>
      </c>
      <c r="B99" s="60" t="s">
        <v>188</v>
      </c>
      <c r="C99" s="58" t="s">
        <v>312</v>
      </c>
      <c r="D99" s="69"/>
      <c r="E99" s="316">
        <f>E100</f>
        <v>3097.65</v>
      </c>
    </row>
    <row r="100" spans="1:7" s="39" customFormat="1" ht="25.5">
      <c r="A100" s="47" t="s">
        <v>83</v>
      </c>
      <c r="B100" s="60" t="s">
        <v>188</v>
      </c>
      <c r="C100" s="58" t="s">
        <v>312</v>
      </c>
      <c r="D100" s="59">
        <v>244</v>
      </c>
      <c r="E100" s="316">
        <f>2181.8+775.85+140</f>
        <v>3097.65</v>
      </c>
      <c r="G100" s="209"/>
    </row>
    <row r="101" spans="1:5" ht="25.5">
      <c r="A101" s="67" t="s">
        <v>422</v>
      </c>
      <c r="B101" s="60" t="s">
        <v>188</v>
      </c>
      <c r="C101" s="58" t="s">
        <v>421</v>
      </c>
      <c r="D101" s="69"/>
      <c r="E101" s="316">
        <f>E102</f>
        <v>1561.9270000000001</v>
      </c>
    </row>
    <row r="102" spans="1:7" s="39" customFormat="1" ht="25.5">
      <c r="A102" s="47" t="s">
        <v>83</v>
      </c>
      <c r="B102" s="60" t="s">
        <v>188</v>
      </c>
      <c r="C102" s="58" t="s">
        <v>421</v>
      </c>
      <c r="D102" s="59">
        <v>244</v>
      </c>
      <c r="E102" s="316">
        <f>836.327+725.6</f>
        <v>1561.9270000000001</v>
      </c>
      <c r="G102" s="209"/>
    </row>
    <row r="103" spans="1:5" ht="25.5">
      <c r="A103" s="62" t="s">
        <v>307</v>
      </c>
      <c r="B103" s="63" t="s">
        <v>188</v>
      </c>
      <c r="C103" s="66" t="s">
        <v>309</v>
      </c>
      <c r="D103" s="69"/>
      <c r="E103" s="317">
        <f>E104</f>
        <v>2939.2</v>
      </c>
    </row>
    <row r="104" spans="1:7" s="79" customFormat="1" ht="51.75">
      <c r="A104" s="62" t="s">
        <v>313</v>
      </c>
      <c r="B104" s="63" t="s">
        <v>188</v>
      </c>
      <c r="C104" s="66" t="s">
        <v>314</v>
      </c>
      <c r="D104" s="71"/>
      <c r="E104" s="317">
        <f>E105+E107</f>
        <v>2939.2</v>
      </c>
      <c r="G104" s="211"/>
    </row>
    <row r="105" spans="1:5" ht="90.75">
      <c r="A105" s="67" t="s">
        <v>390</v>
      </c>
      <c r="B105" s="60" t="s">
        <v>188</v>
      </c>
      <c r="C105" s="58" t="s">
        <v>314</v>
      </c>
      <c r="D105" s="69"/>
      <c r="E105" s="316">
        <f>E106</f>
        <v>1552</v>
      </c>
    </row>
    <row r="106" spans="1:5" ht="25.5">
      <c r="A106" s="47" t="s">
        <v>83</v>
      </c>
      <c r="B106" s="60" t="s">
        <v>188</v>
      </c>
      <c r="C106" s="58" t="s">
        <v>314</v>
      </c>
      <c r="D106" s="59">
        <v>244</v>
      </c>
      <c r="E106" s="316">
        <f>720+832</f>
        <v>1552</v>
      </c>
    </row>
    <row r="107" spans="1:7" s="79" customFormat="1" ht="78">
      <c r="A107" s="67" t="s">
        <v>315</v>
      </c>
      <c r="B107" s="60" t="s">
        <v>188</v>
      </c>
      <c r="C107" s="58" t="s">
        <v>316</v>
      </c>
      <c r="D107" s="69"/>
      <c r="E107" s="316">
        <f>E108</f>
        <v>1387.2</v>
      </c>
      <c r="G107" s="211"/>
    </row>
    <row r="108" spans="1:7" s="79" customFormat="1" ht="25.5">
      <c r="A108" s="47" t="s">
        <v>83</v>
      </c>
      <c r="B108" s="60" t="s">
        <v>188</v>
      </c>
      <c r="C108" s="58" t="s">
        <v>316</v>
      </c>
      <c r="D108" s="59">
        <v>244</v>
      </c>
      <c r="E108" s="316">
        <v>1387.2</v>
      </c>
      <c r="G108" s="211"/>
    </row>
    <row r="109" spans="1:7" s="108" customFormat="1" ht="14.25">
      <c r="A109" s="104" t="s">
        <v>76</v>
      </c>
      <c r="B109" s="107" t="s">
        <v>75</v>
      </c>
      <c r="C109" s="105"/>
      <c r="D109" s="105"/>
      <c r="E109" s="308">
        <f>E110</f>
        <v>500</v>
      </c>
      <c r="G109" s="214"/>
    </row>
    <row r="110" spans="1:7" s="42" customFormat="1" ht="12.75">
      <c r="A110" s="36" t="s">
        <v>200</v>
      </c>
      <c r="B110" s="81" t="s">
        <v>75</v>
      </c>
      <c r="C110" s="55" t="s">
        <v>42</v>
      </c>
      <c r="D110" s="55"/>
      <c r="E110" s="310">
        <f>E111</f>
        <v>500</v>
      </c>
      <c r="G110" s="207"/>
    </row>
    <row r="111" spans="1:7" s="39" customFormat="1" ht="12.75">
      <c r="A111" s="38" t="s">
        <v>133</v>
      </c>
      <c r="B111" s="33" t="s">
        <v>75</v>
      </c>
      <c r="C111" s="77" t="s">
        <v>129</v>
      </c>
      <c r="D111" s="77"/>
      <c r="E111" s="307">
        <f>E112</f>
        <v>500</v>
      </c>
      <c r="G111" s="209"/>
    </row>
    <row r="112" spans="1:7" s="42" customFormat="1" ht="12.75">
      <c r="A112" s="44" t="s">
        <v>317</v>
      </c>
      <c r="B112" s="82" t="s">
        <v>75</v>
      </c>
      <c r="C112" s="1" t="s">
        <v>318</v>
      </c>
      <c r="D112" s="1"/>
      <c r="E112" s="312">
        <f>E113</f>
        <v>500</v>
      </c>
      <c r="G112" s="207"/>
    </row>
    <row r="113" spans="1:7" s="42" customFormat="1" ht="25.5">
      <c r="A113" s="47" t="s">
        <v>83</v>
      </c>
      <c r="B113" s="82" t="s">
        <v>75</v>
      </c>
      <c r="C113" s="1" t="s">
        <v>318</v>
      </c>
      <c r="D113" s="1" t="s">
        <v>111</v>
      </c>
      <c r="E113" s="312">
        <v>500</v>
      </c>
      <c r="G113" s="207"/>
    </row>
    <row r="114" spans="1:7" s="108" customFormat="1" ht="14.25">
      <c r="A114" s="176" t="s">
        <v>198</v>
      </c>
      <c r="B114" s="107" t="s">
        <v>136</v>
      </c>
      <c r="C114" s="105"/>
      <c r="D114" s="105"/>
      <c r="E114" s="308">
        <f>E115+E144+E167</f>
        <v>106241.88419999997</v>
      </c>
      <c r="G114" s="214"/>
    </row>
    <row r="115" spans="1:7" s="117" customFormat="1" ht="14.25">
      <c r="A115" s="176" t="s">
        <v>68</v>
      </c>
      <c r="B115" s="107" t="s">
        <v>67</v>
      </c>
      <c r="C115" s="105"/>
      <c r="D115" s="105"/>
      <c r="E115" s="308">
        <f>E116+E124+E128</f>
        <v>75314.61497999998</v>
      </c>
      <c r="G115" s="206"/>
    </row>
    <row r="116" spans="1:7" s="42" customFormat="1" ht="12.75">
      <c r="A116" s="36" t="s">
        <v>200</v>
      </c>
      <c r="B116" s="81" t="s">
        <v>67</v>
      </c>
      <c r="C116" s="55" t="s">
        <v>42</v>
      </c>
      <c r="D116" s="55"/>
      <c r="E116" s="310">
        <f>E117</f>
        <v>4179</v>
      </c>
      <c r="G116" s="207"/>
    </row>
    <row r="117" spans="1:7" s="32" customFormat="1" ht="12.75">
      <c r="A117" s="38" t="s">
        <v>133</v>
      </c>
      <c r="B117" s="81" t="s">
        <v>67</v>
      </c>
      <c r="C117" s="34" t="s">
        <v>129</v>
      </c>
      <c r="D117" s="34"/>
      <c r="E117" s="307">
        <f>E118+E120+E122</f>
        <v>4179</v>
      </c>
      <c r="G117" s="205"/>
    </row>
    <row r="118" spans="1:5" ht="25.5">
      <c r="A118" s="264" t="s">
        <v>21</v>
      </c>
      <c r="B118" s="82" t="s">
        <v>67</v>
      </c>
      <c r="C118" s="58" t="s">
        <v>329</v>
      </c>
      <c r="D118" s="69"/>
      <c r="E118" s="316">
        <f>E119</f>
        <v>2779</v>
      </c>
    </row>
    <row r="119" spans="1:5" ht="25.5">
      <c r="A119" s="47" t="s">
        <v>83</v>
      </c>
      <c r="B119" s="82" t="s">
        <v>67</v>
      </c>
      <c r="C119" s="58" t="s">
        <v>329</v>
      </c>
      <c r="D119" s="59">
        <v>244</v>
      </c>
      <c r="E119" s="316">
        <f>700+100+3749-260-800-140-570</f>
        <v>2779</v>
      </c>
    </row>
    <row r="120" spans="1:5" ht="25.5">
      <c r="A120" s="16" t="s">
        <v>334</v>
      </c>
      <c r="B120" s="82" t="s">
        <v>67</v>
      </c>
      <c r="C120" s="58" t="s">
        <v>335</v>
      </c>
      <c r="D120" s="163"/>
      <c r="E120" s="316">
        <f>E121</f>
        <v>1400</v>
      </c>
    </row>
    <row r="121" spans="1:7" s="42" customFormat="1" ht="25.5">
      <c r="A121" s="47" t="s">
        <v>83</v>
      </c>
      <c r="B121" s="82" t="s">
        <v>67</v>
      </c>
      <c r="C121" s="58" t="s">
        <v>335</v>
      </c>
      <c r="D121" s="1" t="s">
        <v>111</v>
      </c>
      <c r="E121" s="312">
        <v>1400</v>
      </c>
      <c r="G121" s="207"/>
    </row>
    <row r="122" spans="1:5" ht="39" hidden="1">
      <c r="A122" s="16" t="s">
        <v>389</v>
      </c>
      <c r="B122" s="82" t="s">
        <v>67</v>
      </c>
      <c r="C122" s="58" t="s">
        <v>387</v>
      </c>
      <c r="D122" s="163"/>
      <c r="E122" s="316">
        <f>E123</f>
        <v>0</v>
      </c>
    </row>
    <row r="123" spans="1:7" s="42" customFormat="1" ht="25.5" hidden="1">
      <c r="A123" s="16" t="s">
        <v>70</v>
      </c>
      <c r="B123" s="82" t="s">
        <v>67</v>
      </c>
      <c r="C123" s="58" t="s">
        <v>387</v>
      </c>
      <c r="D123" s="1" t="s">
        <v>69</v>
      </c>
      <c r="E123" s="312"/>
      <c r="G123" s="207"/>
    </row>
    <row r="124" spans="1:7" s="75" customFormat="1" ht="39">
      <c r="A124" s="36" t="s">
        <v>330</v>
      </c>
      <c r="B124" s="33" t="s">
        <v>67</v>
      </c>
      <c r="C124" s="34" t="s">
        <v>118</v>
      </c>
      <c r="D124" s="34"/>
      <c r="E124" s="307">
        <f>E125</f>
        <v>1100</v>
      </c>
      <c r="G124" s="212"/>
    </row>
    <row r="125" spans="1:7" s="84" customFormat="1" ht="63.75" customHeight="1">
      <c r="A125" s="124" t="s">
        <v>331</v>
      </c>
      <c r="B125" s="33" t="s">
        <v>67</v>
      </c>
      <c r="C125" s="34" t="s">
        <v>332</v>
      </c>
      <c r="D125" s="34"/>
      <c r="E125" s="307">
        <f>E126</f>
        <v>1100</v>
      </c>
      <c r="G125" s="217"/>
    </row>
    <row r="126" spans="1:7" s="84" customFormat="1" ht="70.5" customHeight="1">
      <c r="A126" s="43" t="s">
        <v>388</v>
      </c>
      <c r="B126" s="82" t="s">
        <v>67</v>
      </c>
      <c r="C126" s="164" t="s">
        <v>333</v>
      </c>
      <c r="D126" s="1"/>
      <c r="E126" s="312">
        <f>E127</f>
        <v>1100</v>
      </c>
      <c r="G126" s="217"/>
    </row>
    <row r="127" spans="1:7" s="83" customFormat="1" ht="25.5">
      <c r="A127" s="47" t="s">
        <v>209</v>
      </c>
      <c r="B127" s="82" t="s">
        <v>67</v>
      </c>
      <c r="C127" s="164" t="s">
        <v>333</v>
      </c>
      <c r="D127" s="59">
        <v>243</v>
      </c>
      <c r="E127" s="316">
        <f>1100</f>
        <v>1100</v>
      </c>
      <c r="G127" s="218"/>
    </row>
    <row r="128" spans="1:7" s="79" customFormat="1" ht="51.75">
      <c r="A128" s="62" t="s">
        <v>322</v>
      </c>
      <c r="B128" s="81" t="s">
        <v>67</v>
      </c>
      <c r="C128" s="63" t="s">
        <v>43</v>
      </c>
      <c r="D128" s="65"/>
      <c r="E128" s="317">
        <f>E129+E139</f>
        <v>70035.61497999998</v>
      </c>
      <c r="G128" s="211"/>
    </row>
    <row r="129" spans="1:7" s="75" customFormat="1" ht="103.5">
      <c r="A129" s="62" t="s">
        <v>324</v>
      </c>
      <c r="B129" s="81" t="s">
        <v>67</v>
      </c>
      <c r="C129" s="66" t="s">
        <v>323</v>
      </c>
      <c r="D129" s="68"/>
      <c r="E129" s="317">
        <f>E130+E132+E137</f>
        <v>67864.27497999999</v>
      </c>
      <c r="G129" s="212"/>
    </row>
    <row r="130" spans="1:7" s="75" customFormat="1" ht="129.75" customHeight="1">
      <c r="A130" s="67" t="s">
        <v>326</v>
      </c>
      <c r="B130" s="82" t="s">
        <v>67</v>
      </c>
      <c r="C130" s="58" t="s">
        <v>392</v>
      </c>
      <c r="D130" s="68"/>
      <c r="E130" s="317">
        <f>E131</f>
        <v>22889.82087</v>
      </c>
      <c r="G130" s="212"/>
    </row>
    <row r="131" spans="1:8" ht="23.25" customHeight="1">
      <c r="A131" s="16" t="s">
        <v>416</v>
      </c>
      <c r="B131" s="82" t="s">
        <v>67</v>
      </c>
      <c r="C131" s="58" t="s">
        <v>392</v>
      </c>
      <c r="D131" s="59">
        <v>414</v>
      </c>
      <c r="E131" s="316">
        <f>9469.23287+10163.92456-10163.92456+13420.588</f>
        <v>22889.82087</v>
      </c>
      <c r="G131" s="202">
        <f>10163924.56+9469232.87</f>
        <v>19633157.43</v>
      </c>
      <c r="H131" s="202">
        <v>13420588</v>
      </c>
    </row>
    <row r="132" spans="1:5" ht="132" customHeight="1">
      <c r="A132" s="178" t="s">
        <v>395</v>
      </c>
      <c r="B132" s="179" t="s">
        <v>67</v>
      </c>
      <c r="C132" s="180" t="s">
        <v>325</v>
      </c>
      <c r="D132" s="181"/>
      <c r="E132" s="318">
        <f>E133+E135</f>
        <v>36811.80411</v>
      </c>
    </row>
    <row r="133" spans="1:5" ht="132" customHeight="1">
      <c r="A133" s="67" t="s">
        <v>393</v>
      </c>
      <c r="B133" s="82" t="s">
        <v>67</v>
      </c>
      <c r="C133" s="58" t="s">
        <v>325</v>
      </c>
      <c r="D133" s="69"/>
      <c r="E133" s="316">
        <f>E134</f>
        <v>18963.33062</v>
      </c>
    </row>
    <row r="134" spans="1:8" ht="25.5">
      <c r="A134" s="16" t="s">
        <v>416</v>
      </c>
      <c r="B134" s="82" t="s">
        <v>67</v>
      </c>
      <c r="C134" s="58" t="s">
        <v>325</v>
      </c>
      <c r="D134" s="59">
        <v>414</v>
      </c>
      <c r="E134" s="316">
        <f>7665.56942+12600.42658-12600.42658+11297.7612</f>
        <v>18963.33062</v>
      </c>
      <c r="G134" s="202">
        <f>7665569.42+12600426.58</f>
        <v>20265996</v>
      </c>
      <c r="H134" s="202">
        <v>11297761.2</v>
      </c>
    </row>
    <row r="135" spans="1:9" ht="132" customHeight="1">
      <c r="A135" s="67" t="s">
        <v>394</v>
      </c>
      <c r="B135" s="82" t="s">
        <v>67</v>
      </c>
      <c r="C135" s="58" t="s">
        <v>325</v>
      </c>
      <c r="D135" s="69"/>
      <c r="E135" s="316">
        <f>E136</f>
        <v>17848.47349</v>
      </c>
      <c r="I135" s="222">
        <f>8162.65-947.175+41664.99</f>
        <v>48880.465</v>
      </c>
    </row>
    <row r="136" spans="1:8" ht="35.25" customHeight="1">
      <c r="A136" s="16" t="s">
        <v>416</v>
      </c>
      <c r="B136" s="82" t="s">
        <v>67</v>
      </c>
      <c r="C136" s="58" t="s">
        <v>325</v>
      </c>
      <c r="D136" s="59">
        <v>414</v>
      </c>
      <c r="E136" s="316">
        <f>18900.63986+901.83169-18900.63986+16946.6418</f>
        <v>17848.47349</v>
      </c>
      <c r="G136" s="202">
        <f>18900639.86</f>
        <v>18900639.86</v>
      </c>
      <c r="H136" s="202">
        <v>16946641.8</v>
      </c>
    </row>
    <row r="137" spans="1:7" s="79" customFormat="1" ht="117">
      <c r="A137" s="67" t="s">
        <v>327</v>
      </c>
      <c r="B137" s="82" t="s">
        <v>67</v>
      </c>
      <c r="C137" s="58" t="s">
        <v>363</v>
      </c>
      <c r="D137" s="69"/>
      <c r="E137" s="316">
        <f>E138</f>
        <v>8162.65</v>
      </c>
      <c r="G137" s="211">
        <f>(E138+E136-18900.63986)*1000</f>
        <v>7110483.629999999</v>
      </c>
    </row>
    <row r="138" spans="1:8" s="75" customFormat="1" ht="32.25" customHeight="1">
      <c r="A138" s="16" t="s">
        <v>416</v>
      </c>
      <c r="B138" s="82" t="s">
        <v>67</v>
      </c>
      <c r="C138" s="58" t="s">
        <v>363</v>
      </c>
      <c r="D138" s="59">
        <v>414</v>
      </c>
      <c r="E138" s="316">
        <v>8162.65</v>
      </c>
      <c r="G138" s="212"/>
      <c r="H138" s="220">
        <f>G137+G136+G134+G131</f>
        <v>65910276.919999994</v>
      </c>
    </row>
    <row r="139" spans="1:5" s="75" customFormat="1" ht="78">
      <c r="A139" s="62" t="s">
        <v>418</v>
      </c>
      <c r="B139" s="81" t="s">
        <v>67</v>
      </c>
      <c r="C139" s="66" t="s">
        <v>419</v>
      </c>
      <c r="D139" s="68"/>
      <c r="E139" s="319">
        <f>E140+E142</f>
        <v>2171.34</v>
      </c>
    </row>
    <row r="140" spans="1:5" s="75" customFormat="1" ht="103.5" customHeight="1">
      <c r="A140" s="67" t="s">
        <v>0</v>
      </c>
      <c r="B140" s="82" t="s">
        <v>67</v>
      </c>
      <c r="C140" s="58" t="s">
        <v>420</v>
      </c>
      <c r="D140" s="68"/>
      <c r="E140" s="319">
        <f>E141</f>
        <v>108.567</v>
      </c>
    </row>
    <row r="141" spans="1:7" ht="25.5">
      <c r="A141" s="16" t="s">
        <v>70</v>
      </c>
      <c r="B141" s="82" t="s">
        <v>67</v>
      </c>
      <c r="C141" s="58" t="s">
        <v>420</v>
      </c>
      <c r="D141" s="59">
        <v>414</v>
      </c>
      <c r="E141" s="316">
        <v>108.567</v>
      </c>
      <c r="G141" s="31"/>
    </row>
    <row r="142" spans="1:5" s="75" customFormat="1" ht="48.75" customHeight="1">
      <c r="A142" s="67" t="s">
        <v>18</v>
      </c>
      <c r="B142" s="82" t="s">
        <v>67</v>
      </c>
      <c r="C142" s="58" t="s">
        <v>17</v>
      </c>
      <c r="D142" s="68"/>
      <c r="E142" s="319">
        <f>E143</f>
        <v>2062.773</v>
      </c>
    </row>
    <row r="143" spans="1:7" ht="25.5">
      <c r="A143" s="16" t="s">
        <v>70</v>
      </c>
      <c r="B143" s="82" t="s">
        <v>67</v>
      </c>
      <c r="C143" s="58" t="s">
        <v>17</v>
      </c>
      <c r="D143" s="59">
        <v>414</v>
      </c>
      <c r="E143" s="320">
        <v>2062.773</v>
      </c>
      <c r="G143" s="31"/>
    </row>
    <row r="144" spans="1:8" s="118" customFormat="1" ht="14.25">
      <c r="A144" s="176" t="s">
        <v>121</v>
      </c>
      <c r="B144" s="107" t="s">
        <v>120</v>
      </c>
      <c r="C144" s="105"/>
      <c r="D144" s="105"/>
      <c r="E144" s="308">
        <f>E145+E153</f>
        <v>8887.025679999999</v>
      </c>
      <c r="G144" s="219"/>
      <c r="H144" s="221">
        <f>H138-E128*1000</f>
        <v>-4125338.059999995</v>
      </c>
    </row>
    <row r="145" spans="1:5" ht="12.75">
      <c r="A145" s="36" t="s">
        <v>200</v>
      </c>
      <c r="B145" s="81" t="s">
        <v>120</v>
      </c>
      <c r="C145" s="55" t="s">
        <v>42</v>
      </c>
      <c r="D145" s="55"/>
      <c r="E145" s="310">
        <f>E146</f>
        <v>2046.37568</v>
      </c>
    </row>
    <row r="146" spans="1:5" ht="12.75">
      <c r="A146" s="38" t="s">
        <v>133</v>
      </c>
      <c r="B146" s="81" t="s">
        <v>120</v>
      </c>
      <c r="C146" s="34" t="s">
        <v>129</v>
      </c>
      <c r="D146" s="34"/>
      <c r="E146" s="307">
        <f>E147+E149+E151</f>
        <v>2046.37568</v>
      </c>
    </row>
    <row r="147" spans="1:8" ht="25.5">
      <c r="A147" s="16" t="s">
        <v>336</v>
      </c>
      <c r="B147" s="82" t="s">
        <v>120</v>
      </c>
      <c r="C147" s="58" t="s">
        <v>272</v>
      </c>
      <c r="D147" s="59"/>
      <c r="E147" s="316">
        <f>E148</f>
        <v>400</v>
      </c>
      <c r="H147" s="151">
        <f>E138</f>
        <v>8162.65</v>
      </c>
    </row>
    <row r="148" spans="1:5" ht="39">
      <c r="A148" s="44" t="s">
        <v>77</v>
      </c>
      <c r="B148" s="82" t="s">
        <v>120</v>
      </c>
      <c r="C148" s="58" t="s">
        <v>272</v>
      </c>
      <c r="D148" s="59">
        <v>810</v>
      </c>
      <c r="E148" s="316">
        <v>400</v>
      </c>
    </row>
    <row r="149" spans="1:5" s="83" customFormat="1" ht="25.5">
      <c r="A149" s="259" t="s">
        <v>25</v>
      </c>
      <c r="B149" s="41" t="s">
        <v>120</v>
      </c>
      <c r="C149" s="1" t="s">
        <v>24</v>
      </c>
      <c r="D149" s="163"/>
      <c r="E149" s="320">
        <f>E150</f>
        <v>1473.18768</v>
      </c>
    </row>
    <row r="150" spans="1:5" s="83" customFormat="1" ht="25.5">
      <c r="A150" s="47" t="s">
        <v>83</v>
      </c>
      <c r="B150" s="41" t="s">
        <v>120</v>
      </c>
      <c r="C150" s="1" t="s">
        <v>24</v>
      </c>
      <c r="D150" s="163">
        <v>244</v>
      </c>
      <c r="E150" s="320">
        <f>173.18768+1300</f>
        <v>1473.18768</v>
      </c>
    </row>
    <row r="151" spans="1:5" s="83" customFormat="1" ht="25.5">
      <c r="A151" s="259" t="s">
        <v>22</v>
      </c>
      <c r="B151" s="41" t="s">
        <v>120</v>
      </c>
      <c r="C151" s="1" t="s">
        <v>23</v>
      </c>
      <c r="D151" s="163"/>
      <c r="E151" s="320">
        <f>E152</f>
        <v>173.188</v>
      </c>
    </row>
    <row r="152" spans="1:5" s="83" customFormat="1" ht="25.5">
      <c r="A152" s="47" t="s">
        <v>83</v>
      </c>
      <c r="B152" s="41" t="s">
        <v>120</v>
      </c>
      <c r="C152" s="1" t="s">
        <v>23</v>
      </c>
      <c r="D152" s="163">
        <v>244</v>
      </c>
      <c r="E152" s="320">
        <v>173.188</v>
      </c>
    </row>
    <row r="153" spans="1:7" s="75" customFormat="1" ht="39">
      <c r="A153" s="36" t="s">
        <v>330</v>
      </c>
      <c r="B153" s="33" t="s">
        <v>120</v>
      </c>
      <c r="C153" s="34" t="s">
        <v>118</v>
      </c>
      <c r="D153" s="34"/>
      <c r="E153" s="307">
        <f>E154+E157+E163</f>
        <v>6840.65</v>
      </c>
      <c r="G153" s="212"/>
    </row>
    <row r="154" spans="1:7" s="75" customFormat="1" ht="78.75" customHeight="1">
      <c r="A154" s="38" t="s">
        <v>337</v>
      </c>
      <c r="B154" s="33" t="s">
        <v>120</v>
      </c>
      <c r="C154" s="34" t="s">
        <v>122</v>
      </c>
      <c r="D154" s="34"/>
      <c r="E154" s="307">
        <f>E155</f>
        <v>1040</v>
      </c>
      <c r="G154" s="212"/>
    </row>
    <row r="155" spans="1:5" ht="103.5">
      <c r="A155" s="40" t="s">
        <v>338</v>
      </c>
      <c r="B155" s="41" t="s">
        <v>120</v>
      </c>
      <c r="C155" s="1" t="s">
        <v>339</v>
      </c>
      <c r="D155" s="1"/>
      <c r="E155" s="312">
        <f>E156</f>
        <v>1040</v>
      </c>
    </row>
    <row r="156" spans="1:7" s="32" customFormat="1" ht="25.5">
      <c r="A156" s="47" t="s">
        <v>83</v>
      </c>
      <c r="B156" s="41" t="s">
        <v>120</v>
      </c>
      <c r="C156" s="1" t="s">
        <v>339</v>
      </c>
      <c r="D156" s="1" t="s">
        <v>111</v>
      </c>
      <c r="E156" s="312">
        <f>1000-530+570</f>
        <v>1040</v>
      </c>
      <c r="G156" s="205"/>
    </row>
    <row r="157" spans="1:7" s="84" customFormat="1" ht="92.25" customHeight="1">
      <c r="A157" s="38" t="s">
        <v>340</v>
      </c>
      <c r="B157" s="33" t="s">
        <v>120</v>
      </c>
      <c r="C157" s="34" t="s">
        <v>341</v>
      </c>
      <c r="D157" s="34"/>
      <c r="E157" s="307">
        <f>E158+E161</f>
        <v>5000.65</v>
      </c>
      <c r="G157" s="217"/>
    </row>
    <row r="158" spans="1:7" s="84" customFormat="1" ht="103.5">
      <c r="A158" s="43" t="s">
        <v>33</v>
      </c>
      <c r="B158" s="41" t="s">
        <v>120</v>
      </c>
      <c r="C158" s="1" t="s">
        <v>342</v>
      </c>
      <c r="D158" s="1"/>
      <c r="E158" s="312">
        <f>E159+E160</f>
        <v>2123.15</v>
      </c>
      <c r="G158" s="217"/>
    </row>
    <row r="159" spans="1:5" s="83" customFormat="1" ht="39">
      <c r="A159" s="44" t="s">
        <v>77</v>
      </c>
      <c r="B159" s="41" t="s">
        <v>120</v>
      </c>
      <c r="C159" s="1" t="s">
        <v>342</v>
      </c>
      <c r="D159" s="59">
        <v>810</v>
      </c>
      <c r="E159" s="316">
        <f>320-1</f>
        <v>319</v>
      </c>
    </row>
    <row r="160" spans="1:5" ht="25.5">
      <c r="A160" s="47" t="s">
        <v>83</v>
      </c>
      <c r="B160" s="41" t="s">
        <v>120</v>
      </c>
      <c r="C160" s="1" t="s">
        <v>342</v>
      </c>
      <c r="D160" s="1" t="s">
        <v>111</v>
      </c>
      <c r="E160" s="312">
        <f>2400-800+524.15-320</f>
        <v>1804.15</v>
      </c>
    </row>
    <row r="161" spans="1:5" s="84" customFormat="1" ht="103.5">
      <c r="A161" s="43" t="s">
        <v>31</v>
      </c>
      <c r="B161" s="41" t="s">
        <v>120</v>
      </c>
      <c r="C161" s="1" t="s">
        <v>423</v>
      </c>
      <c r="D161" s="1"/>
      <c r="E161" s="321">
        <f>E162</f>
        <v>2877.5</v>
      </c>
    </row>
    <row r="162" spans="1:5" s="83" customFormat="1" ht="39">
      <c r="A162" s="44" t="s">
        <v>77</v>
      </c>
      <c r="B162" s="41" t="s">
        <v>120</v>
      </c>
      <c r="C162" s="1" t="s">
        <v>423</v>
      </c>
      <c r="D162" s="59">
        <v>810</v>
      </c>
      <c r="E162" s="320">
        <v>2877.5</v>
      </c>
    </row>
    <row r="163" spans="1:7" s="84" customFormat="1" ht="63.75" customHeight="1">
      <c r="A163" s="124" t="s">
        <v>378</v>
      </c>
      <c r="B163" s="33" t="s">
        <v>120</v>
      </c>
      <c r="C163" s="34" t="s">
        <v>376</v>
      </c>
      <c r="D163" s="34"/>
      <c r="E163" s="307">
        <f>E164</f>
        <v>800</v>
      </c>
      <c r="G163" s="217"/>
    </row>
    <row r="164" spans="1:7" s="84" customFormat="1" ht="77.25" customHeight="1">
      <c r="A164" s="43" t="s">
        <v>377</v>
      </c>
      <c r="B164" s="82" t="s">
        <v>120</v>
      </c>
      <c r="C164" s="164" t="s">
        <v>375</v>
      </c>
      <c r="D164" s="1"/>
      <c r="E164" s="312">
        <f>E165+E166</f>
        <v>800</v>
      </c>
      <c r="G164" s="217"/>
    </row>
    <row r="165" spans="1:7" s="83" customFormat="1" ht="25.5">
      <c r="A165" s="47" t="s">
        <v>83</v>
      </c>
      <c r="B165" s="82" t="s">
        <v>120</v>
      </c>
      <c r="C165" s="164" t="s">
        <v>375</v>
      </c>
      <c r="D165" s="59">
        <v>244</v>
      </c>
      <c r="E165" s="316">
        <f>800-213.541</f>
        <v>586.4590000000001</v>
      </c>
      <c r="G165" s="218"/>
    </row>
    <row r="166" spans="1:5" s="83" customFormat="1" ht="24" customHeight="1">
      <c r="A166" s="47" t="s">
        <v>416</v>
      </c>
      <c r="B166" s="82" t="s">
        <v>120</v>
      </c>
      <c r="C166" s="164" t="s">
        <v>375</v>
      </c>
      <c r="D166" s="59">
        <v>414</v>
      </c>
      <c r="E166" s="316">
        <v>213.541</v>
      </c>
    </row>
    <row r="167" spans="1:5" s="119" customFormat="1" ht="14.25">
      <c r="A167" s="116" t="s">
        <v>189</v>
      </c>
      <c r="B167" s="107" t="s">
        <v>190</v>
      </c>
      <c r="C167" s="105"/>
      <c r="D167" s="105"/>
      <c r="E167" s="322">
        <f>E168+E186</f>
        <v>22040.24354</v>
      </c>
    </row>
    <row r="168" spans="1:5" ht="12.75">
      <c r="A168" s="38" t="s">
        <v>133</v>
      </c>
      <c r="B168" s="81" t="s">
        <v>190</v>
      </c>
      <c r="C168" s="34" t="s">
        <v>129</v>
      </c>
      <c r="D168" s="34"/>
      <c r="E168" s="307">
        <f>E169+E174+E176+E178+E184+E180+E182</f>
        <v>18965.24354</v>
      </c>
    </row>
    <row r="169" spans="1:7" s="32" customFormat="1" ht="39">
      <c r="A169" s="61" t="s">
        <v>203</v>
      </c>
      <c r="B169" s="52" t="s">
        <v>190</v>
      </c>
      <c r="C169" s="51" t="s">
        <v>130</v>
      </c>
      <c r="D169" s="51"/>
      <c r="E169" s="311">
        <f>E170+E171+E172+E173</f>
        <v>7065.7</v>
      </c>
      <c r="G169" s="205"/>
    </row>
    <row r="170" spans="1:7" s="80" customFormat="1" ht="12.75">
      <c r="A170" s="47" t="s">
        <v>204</v>
      </c>
      <c r="B170" s="52" t="s">
        <v>190</v>
      </c>
      <c r="C170" s="51" t="s">
        <v>130</v>
      </c>
      <c r="D170" s="51">
        <v>111</v>
      </c>
      <c r="E170" s="311">
        <f>4959.2+1497.7</f>
        <v>6456.9</v>
      </c>
      <c r="G170" s="213"/>
    </row>
    <row r="171" spans="1:7" s="39" customFormat="1" ht="25.5" hidden="1">
      <c r="A171" s="47" t="s">
        <v>205</v>
      </c>
      <c r="B171" s="52" t="s">
        <v>190</v>
      </c>
      <c r="C171" s="51" t="s">
        <v>130</v>
      </c>
      <c r="D171" s="51">
        <v>112</v>
      </c>
      <c r="E171" s="311">
        <v>0</v>
      </c>
      <c r="G171" s="209"/>
    </row>
    <row r="172" spans="1:7" s="42" customFormat="1" ht="25.5">
      <c r="A172" s="47" t="s">
        <v>83</v>
      </c>
      <c r="B172" s="52" t="s">
        <v>190</v>
      </c>
      <c r="C172" s="51" t="s">
        <v>130</v>
      </c>
      <c r="D172" s="51">
        <v>244</v>
      </c>
      <c r="E172" s="311">
        <f>319.62-20+189.18</f>
        <v>488.8</v>
      </c>
      <c r="G172" s="207"/>
    </row>
    <row r="173" spans="1:7" s="42" customFormat="1" ht="12.75">
      <c r="A173" s="47" t="s">
        <v>112</v>
      </c>
      <c r="B173" s="52" t="s">
        <v>190</v>
      </c>
      <c r="C173" s="51" t="s">
        <v>130</v>
      </c>
      <c r="D173" s="51">
        <v>852</v>
      </c>
      <c r="E173" s="311">
        <f>20+100</f>
        <v>120</v>
      </c>
      <c r="G173" s="207"/>
    </row>
    <row r="174" spans="1:5" ht="25.5">
      <c r="A174" s="61" t="s">
        <v>344</v>
      </c>
      <c r="B174" s="82" t="s">
        <v>190</v>
      </c>
      <c r="C174" s="58" t="s">
        <v>343</v>
      </c>
      <c r="D174" s="59"/>
      <c r="E174" s="316">
        <f>E175</f>
        <v>4635.5183099999995</v>
      </c>
    </row>
    <row r="175" spans="1:5" ht="25.5">
      <c r="A175" s="47" t="s">
        <v>83</v>
      </c>
      <c r="B175" s="82" t="s">
        <v>190</v>
      </c>
      <c r="C175" s="58" t="s">
        <v>343</v>
      </c>
      <c r="D175" s="59">
        <v>244</v>
      </c>
      <c r="E175" s="316">
        <f>2800+1035.51831+800</f>
        <v>4635.5183099999995</v>
      </c>
    </row>
    <row r="176" spans="1:7" s="83" customFormat="1" ht="39">
      <c r="A176" s="16" t="s">
        <v>345</v>
      </c>
      <c r="B176" s="82" t="s">
        <v>190</v>
      </c>
      <c r="C176" s="58" t="s">
        <v>346</v>
      </c>
      <c r="D176" s="59"/>
      <c r="E176" s="316">
        <f>E177</f>
        <v>150</v>
      </c>
      <c r="G176" s="218"/>
    </row>
    <row r="177" spans="1:7" s="78" customFormat="1" ht="25.5">
      <c r="A177" s="47" t="s">
        <v>83</v>
      </c>
      <c r="B177" s="82" t="s">
        <v>190</v>
      </c>
      <c r="C177" s="58" t="s">
        <v>346</v>
      </c>
      <c r="D177" s="59">
        <v>244</v>
      </c>
      <c r="E177" s="316">
        <f>250-100</f>
        <v>150</v>
      </c>
      <c r="G177" s="216"/>
    </row>
    <row r="178" spans="1:7" s="42" customFormat="1" ht="30" customHeight="1">
      <c r="A178" s="16" t="s">
        <v>347</v>
      </c>
      <c r="B178" s="82" t="s">
        <v>190</v>
      </c>
      <c r="C178" s="58" t="s">
        <v>348</v>
      </c>
      <c r="D178" s="59"/>
      <c r="E178" s="316">
        <f>E179</f>
        <v>1133.26227</v>
      </c>
      <c r="G178" s="207"/>
    </row>
    <row r="179" spans="1:7" s="42" customFormat="1" ht="25.5">
      <c r="A179" s="47" t="s">
        <v>83</v>
      </c>
      <c r="B179" s="82" t="s">
        <v>190</v>
      </c>
      <c r="C179" s="58" t="s">
        <v>348</v>
      </c>
      <c r="D179" s="59">
        <v>244</v>
      </c>
      <c r="E179" s="316">
        <f>700+100+233.26227+100</f>
        <v>1133.26227</v>
      </c>
      <c r="G179" s="207"/>
    </row>
    <row r="180" spans="1:5" s="42" customFormat="1" ht="25.5">
      <c r="A180" s="254" t="s">
        <v>28</v>
      </c>
      <c r="B180" s="255" t="s">
        <v>190</v>
      </c>
      <c r="C180" s="256" t="s">
        <v>20</v>
      </c>
      <c r="D180" s="257"/>
      <c r="E180" s="316">
        <f>E181</f>
        <v>239.10922</v>
      </c>
    </row>
    <row r="181" spans="1:5" s="42" customFormat="1" ht="25.5">
      <c r="A181" s="258" t="s">
        <v>83</v>
      </c>
      <c r="B181" s="255" t="s">
        <v>190</v>
      </c>
      <c r="C181" s="256" t="s">
        <v>20</v>
      </c>
      <c r="D181" s="257">
        <v>244</v>
      </c>
      <c r="E181" s="316">
        <v>239.10922</v>
      </c>
    </row>
    <row r="182" spans="1:5" s="42" customFormat="1" ht="39">
      <c r="A182" s="44" t="s">
        <v>36</v>
      </c>
      <c r="B182" s="82" t="s">
        <v>190</v>
      </c>
      <c r="C182" s="58" t="s">
        <v>19</v>
      </c>
      <c r="D182" s="59"/>
      <c r="E182" s="320">
        <f>E183</f>
        <v>5278.15074</v>
      </c>
    </row>
    <row r="183" spans="1:5" s="42" customFormat="1" ht="25.5">
      <c r="A183" s="47" t="s">
        <v>83</v>
      </c>
      <c r="B183" s="82" t="s">
        <v>190</v>
      </c>
      <c r="C183" s="58" t="s">
        <v>19</v>
      </c>
      <c r="D183" s="59">
        <v>244</v>
      </c>
      <c r="E183" s="320">
        <v>5278.15074</v>
      </c>
    </row>
    <row r="184" spans="1:5" s="42" customFormat="1" ht="25.5">
      <c r="A184" s="47" t="s">
        <v>400</v>
      </c>
      <c r="B184" s="82" t="s">
        <v>190</v>
      </c>
      <c r="C184" s="58" t="s">
        <v>399</v>
      </c>
      <c r="D184" s="59"/>
      <c r="E184" s="316">
        <f>E185</f>
        <v>463.503</v>
      </c>
    </row>
    <row r="185" spans="1:5" s="42" customFormat="1" ht="25.5">
      <c r="A185" s="47" t="s">
        <v>83</v>
      </c>
      <c r="B185" s="82" t="s">
        <v>190</v>
      </c>
      <c r="C185" s="58" t="s">
        <v>399</v>
      </c>
      <c r="D185" s="59">
        <v>244</v>
      </c>
      <c r="E185" s="316">
        <v>463.503</v>
      </c>
    </row>
    <row r="186" spans="1:7" s="79" customFormat="1" ht="25.5">
      <c r="A186" s="62" t="s">
        <v>349</v>
      </c>
      <c r="B186" s="81" t="s">
        <v>190</v>
      </c>
      <c r="C186" s="66" t="s">
        <v>124</v>
      </c>
      <c r="D186" s="69"/>
      <c r="E186" s="317">
        <f>E187+E194</f>
        <v>3075</v>
      </c>
      <c r="G186" s="211"/>
    </row>
    <row r="187" spans="1:7" s="75" customFormat="1" ht="51.75">
      <c r="A187" s="62" t="s">
        <v>351</v>
      </c>
      <c r="B187" s="81" t="s">
        <v>190</v>
      </c>
      <c r="C187" s="66" t="s">
        <v>350</v>
      </c>
      <c r="D187" s="69"/>
      <c r="E187" s="317">
        <f>E188+E190+E192</f>
        <v>2625</v>
      </c>
      <c r="G187" s="212"/>
    </row>
    <row r="188" spans="1:5" ht="64.5">
      <c r="A188" s="67" t="s">
        <v>379</v>
      </c>
      <c r="B188" s="82" t="s">
        <v>190</v>
      </c>
      <c r="C188" s="58" t="s">
        <v>352</v>
      </c>
      <c r="D188" s="69"/>
      <c r="E188" s="316">
        <f>E189</f>
        <v>300</v>
      </c>
    </row>
    <row r="189" spans="1:5" ht="25.5">
      <c r="A189" s="47" t="s">
        <v>83</v>
      </c>
      <c r="B189" s="82" t="s">
        <v>190</v>
      </c>
      <c r="C189" s="58" t="s">
        <v>352</v>
      </c>
      <c r="D189" s="59">
        <v>244</v>
      </c>
      <c r="E189" s="316">
        <f>155+145</f>
        <v>300</v>
      </c>
    </row>
    <row r="190" spans="1:5" ht="51.75">
      <c r="A190" s="47" t="s">
        <v>353</v>
      </c>
      <c r="B190" s="82" t="s">
        <v>190</v>
      </c>
      <c r="C190" s="58" t="s">
        <v>354</v>
      </c>
      <c r="D190" s="69"/>
      <c r="E190" s="316">
        <f>E191</f>
        <v>82</v>
      </c>
    </row>
    <row r="191" spans="1:5" ht="25.5">
      <c r="A191" s="47" t="s">
        <v>83</v>
      </c>
      <c r="B191" s="82" t="s">
        <v>190</v>
      </c>
      <c r="C191" s="58" t="s">
        <v>354</v>
      </c>
      <c r="D191" s="59">
        <v>244</v>
      </c>
      <c r="E191" s="316">
        <v>82</v>
      </c>
    </row>
    <row r="192" spans="1:5" ht="51.75">
      <c r="A192" s="47" t="s">
        <v>355</v>
      </c>
      <c r="B192" s="82" t="s">
        <v>190</v>
      </c>
      <c r="C192" s="58" t="s">
        <v>361</v>
      </c>
      <c r="D192" s="69"/>
      <c r="E192" s="316">
        <f>E193</f>
        <v>2243</v>
      </c>
    </row>
    <row r="193" spans="1:5" ht="25.5">
      <c r="A193" s="47" t="s">
        <v>83</v>
      </c>
      <c r="B193" s="82" t="s">
        <v>190</v>
      </c>
      <c r="C193" s="58" t="s">
        <v>361</v>
      </c>
      <c r="D193" s="59">
        <v>244</v>
      </c>
      <c r="E193" s="316">
        <f>2432.18-189.18</f>
        <v>2243</v>
      </c>
    </row>
    <row r="194" spans="1:7" s="75" customFormat="1" ht="51.75">
      <c r="A194" s="62" t="s">
        <v>356</v>
      </c>
      <c r="B194" s="81" t="s">
        <v>190</v>
      </c>
      <c r="C194" s="66" t="s">
        <v>199</v>
      </c>
      <c r="D194" s="69"/>
      <c r="E194" s="317">
        <f>E195+E197</f>
        <v>450</v>
      </c>
      <c r="G194" s="212"/>
    </row>
    <row r="195" spans="1:5" ht="64.5">
      <c r="A195" s="67" t="s">
        <v>7</v>
      </c>
      <c r="B195" s="82" t="s">
        <v>190</v>
      </c>
      <c r="C195" s="58" t="s">
        <v>368</v>
      </c>
      <c r="D195" s="69"/>
      <c r="E195" s="316">
        <f>E196</f>
        <v>450</v>
      </c>
    </row>
    <row r="196" spans="1:5" ht="25.5">
      <c r="A196" s="47" t="s">
        <v>83</v>
      </c>
      <c r="B196" s="82" t="s">
        <v>190</v>
      </c>
      <c r="C196" s="58" t="s">
        <v>368</v>
      </c>
      <c r="D196" s="59">
        <v>244</v>
      </c>
      <c r="E196" s="316">
        <f>227+223</f>
        <v>450</v>
      </c>
    </row>
    <row r="197" spans="1:5" ht="51.75" hidden="1">
      <c r="A197" s="67" t="s">
        <v>380</v>
      </c>
      <c r="B197" s="82" t="s">
        <v>190</v>
      </c>
      <c r="C197" s="58" t="s">
        <v>369</v>
      </c>
      <c r="D197" s="69"/>
      <c r="E197" s="316">
        <f>E198</f>
        <v>0</v>
      </c>
    </row>
    <row r="198" spans="1:5" ht="25.5" hidden="1">
      <c r="A198" s="47" t="s">
        <v>83</v>
      </c>
      <c r="B198" s="82" t="s">
        <v>190</v>
      </c>
      <c r="C198" s="58" t="s">
        <v>369</v>
      </c>
      <c r="D198" s="59">
        <v>244</v>
      </c>
      <c r="E198" s="316"/>
    </row>
    <row r="199" spans="1:7" s="118" customFormat="1" ht="14.25">
      <c r="A199" s="104" t="s">
        <v>150</v>
      </c>
      <c r="B199" s="106" t="s">
        <v>147</v>
      </c>
      <c r="C199" s="105"/>
      <c r="D199" s="105"/>
      <c r="E199" s="308">
        <f>E200</f>
        <v>13226.010000000002</v>
      </c>
      <c r="G199" s="219"/>
    </row>
    <row r="200" spans="1:7" s="115" customFormat="1" ht="14.25">
      <c r="A200" s="104" t="s">
        <v>61</v>
      </c>
      <c r="B200" s="106" t="s">
        <v>60</v>
      </c>
      <c r="C200" s="105"/>
      <c r="D200" s="105"/>
      <c r="E200" s="308">
        <f>E210+E216+E219+E201</f>
        <v>13226.010000000002</v>
      </c>
      <c r="G200" s="215"/>
    </row>
    <row r="201" spans="1:7" ht="13.5">
      <c r="A201" s="104" t="s">
        <v>133</v>
      </c>
      <c r="B201" s="106" t="s">
        <v>60</v>
      </c>
      <c r="C201" s="105" t="s">
        <v>129</v>
      </c>
      <c r="D201" s="105"/>
      <c r="E201" s="308">
        <f>E207+E202+E205</f>
        <v>1395.2</v>
      </c>
      <c r="G201" s="31"/>
    </row>
    <row r="202" spans="1:5" s="42" customFormat="1" ht="25.5">
      <c r="A202" s="44" t="s">
        <v>16</v>
      </c>
      <c r="B202" s="41" t="s">
        <v>60</v>
      </c>
      <c r="C202" s="1" t="s">
        <v>15</v>
      </c>
      <c r="D202" s="1"/>
      <c r="E202" s="321">
        <f>E203+E204</f>
        <v>1045.2</v>
      </c>
    </row>
    <row r="203" spans="1:5" s="42" customFormat="1" ht="25.5">
      <c r="A203" s="44" t="s">
        <v>83</v>
      </c>
      <c r="B203" s="41" t="s">
        <v>60</v>
      </c>
      <c r="C203" s="1" t="s">
        <v>15</v>
      </c>
      <c r="D203" s="1" t="s">
        <v>108</v>
      </c>
      <c r="E203" s="321">
        <v>322.2</v>
      </c>
    </row>
    <row r="204" spans="1:5" s="42" customFormat="1" ht="12.75">
      <c r="A204" s="44" t="s">
        <v>115</v>
      </c>
      <c r="B204" s="41" t="s">
        <v>60</v>
      </c>
      <c r="C204" s="1" t="s">
        <v>15</v>
      </c>
      <c r="D204" s="1" t="s">
        <v>116</v>
      </c>
      <c r="E204" s="321">
        <v>723</v>
      </c>
    </row>
    <row r="205" spans="1:5" s="42" customFormat="1" ht="12.75">
      <c r="A205" s="44" t="s">
        <v>14</v>
      </c>
      <c r="B205" s="41" t="s">
        <v>60</v>
      </c>
      <c r="C205" s="1" t="s">
        <v>13</v>
      </c>
      <c r="D205" s="1"/>
      <c r="E205" s="321">
        <f>E206</f>
        <v>130</v>
      </c>
    </row>
    <row r="206" spans="1:5" s="42" customFormat="1" ht="25.5">
      <c r="A206" s="44" t="s">
        <v>83</v>
      </c>
      <c r="B206" s="41" t="s">
        <v>60</v>
      </c>
      <c r="C206" s="1" t="s">
        <v>13</v>
      </c>
      <c r="D206" s="1" t="s">
        <v>111</v>
      </c>
      <c r="E206" s="321">
        <v>130</v>
      </c>
    </row>
    <row r="207" spans="1:5" s="42" customFormat="1" ht="12.75">
      <c r="A207" s="44" t="s">
        <v>398</v>
      </c>
      <c r="B207" s="41" t="s">
        <v>60</v>
      </c>
      <c r="C207" s="1" t="s">
        <v>397</v>
      </c>
      <c r="D207" s="1"/>
      <c r="E207" s="312">
        <f>E208</f>
        <v>220</v>
      </c>
    </row>
    <row r="208" spans="1:5" s="42" customFormat="1" ht="12.75">
      <c r="A208" s="44" t="s">
        <v>115</v>
      </c>
      <c r="B208" s="41" t="s">
        <v>60</v>
      </c>
      <c r="C208" s="1" t="s">
        <v>397</v>
      </c>
      <c r="D208" s="1" t="s">
        <v>116</v>
      </c>
      <c r="E208" s="312">
        <v>220</v>
      </c>
    </row>
    <row r="209" spans="1:7" s="115" customFormat="1" ht="45.75" customHeight="1">
      <c r="A209" s="104" t="s">
        <v>366</v>
      </c>
      <c r="B209" s="106" t="s">
        <v>60</v>
      </c>
      <c r="C209" s="105" t="s">
        <v>45</v>
      </c>
      <c r="D209" s="105"/>
      <c r="E209" s="308"/>
      <c r="G209" s="215"/>
    </row>
    <row r="210" spans="1:7" s="75" customFormat="1" ht="64.5">
      <c r="A210" s="38" t="s">
        <v>276</v>
      </c>
      <c r="B210" s="33" t="s">
        <v>60</v>
      </c>
      <c r="C210" s="34" t="s">
        <v>53</v>
      </c>
      <c r="D210" s="34"/>
      <c r="E210" s="307">
        <f>E211</f>
        <v>3360.8100000000004</v>
      </c>
      <c r="G210" s="212"/>
    </row>
    <row r="211" spans="1:5" ht="78">
      <c r="A211" s="44" t="s">
        <v>277</v>
      </c>
      <c r="B211" s="41" t="s">
        <v>60</v>
      </c>
      <c r="C211" s="1" t="s">
        <v>64</v>
      </c>
      <c r="D211" s="1"/>
      <c r="E211" s="312">
        <f>E212+E213+E214+E215</f>
        <v>3360.8100000000004</v>
      </c>
    </row>
    <row r="212" spans="1:5" ht="25.5">
      <c r="A212" s="44" t="s">
        <v>107</v>
      </c>
      <c r="B212" s="41" t="s">
        <v>60</v>
      </c>
      <c r="C212" s="1" t="s">
        <v>64</v>
      </c>
      <c r="D212" s="1" t="s">
        <v>108</v>
      </c>
      <c r="E212" s="312">
        <v>2640.6</v>
      </c>
    </row>
    <row r="213" spans="1:5" ht="25.5">
      <c r="A213" s="44" t="s">
        <v>109</v>
      </c>
      <c r="B213" s="41" t="s">
        <v>60</v>
      </c>
      <c r="C213" s="1" t="s">
        <v>64</v>
      </c>
      <c r="D213" s="1" t="s">
        <v>110</v>
      </c>
      <c r="E213" s="312">
        <v>6.3</v>
      </c>
    </row>
    <row r="214" spans="1:5" ht="25.5">
      <c r="A214" s="44" t="s">
        <v>83</v>
      </c>
      <c r="B214" s="41" t="s">
        <v>60</v>
      </c>
      <c r="C214" s="1" t="s">
        <v>64</v>
      </c>
      <c r="D214" s="1" t="s">
        <v>111</v>
      </c>
      <c r="E214" s="312">
        <f>579.7+133.7+0.51</f>
        <v>713.9100000000001</v>
      </c>
    </row>
    <row r="215" spans="1:7" s="32" customFormat="1" ht="12.75" hidden="1">
      <c r="A215" s="54" t="s">
        <v>112</v>
      </c>
      <c r="B215" s="41" t="s">
        <v>60</v>
      </c>
      <c r="C215" s="1" t="s">
        <v>64</v>
      </c>
      <c r="D215" s="1" t="s">
        <v>113</v>
      </c>
      <c r="E215" s="312">
        <v>0</v>
      </c>
      <c r="G215" s="205"/>
    </row>
    <row r="216" spans="1:7" s="39" customFormat="1" ht="39">
      <c r="A216" s="38" t="s">
        <v>279</v>
      </c>
      <c r="B216" s="33" t="s">
        <v>60</v>
      </c>
      <c r="C216" s="34" t="s">
        <v>54</v>
      </c>
      <c r="D216" s="34"/>
      <c r="E216" s="307">
        <f>E217</f>
        <v>6500</v>
      </c>
      <c r="G216" s="209"/>
    </row>
    <row r="217" spans="1:7" s="39" customFormat="1" ht="78">
      <c r="A217" s="44" t="s">
        <v>278</v>
      </c>
      <c r="B217" s="41" t="s">
        <v>60</v>
      </c>
      <c r="C217" s="1" t="s">
        <v>65</v>
      </c>
      <c r="D217" s="1"/>
      <c r="E217" s="312">
        <f>E218</f>
        <v>6500</v>
      </c>
      <c r="G217" s="209"/>
    </row>
    <row r="218" spans="1:7" s="42" customFormat="1" ht="39">
      <c r="A218" s="48" t="s">
        <v>114</v>
      </c>
      <c r="B218" s="41" t="s">
        <v>60</v>
      </c>
      <c r="C218" s="1" t="s">
        <v>65</v>
      </c>
      <c r="D218" s="1" t="s">
        <v>117</v>
      </c>
      <c r="E218" s="312">
        <v>6500</v>
      </c>
      <c r="G218" s="207"/>
    </row>
    <row r="219" spans="1:7" s="32" customFormat="1" ht="51.75">
      <c r="A219" s="62" t="s">
        <v>280</v>
      </c>
      <c r="B219" s="33" t="s">
        <v>60</v>
      </c>
      <c r="C219" s="66" t="s">
        <v>55</v>
      </c>
      <c r="D219" s="69"/>
      <c r="E219" s="317">
        <f>E220</f>
        <v>1970</v>
      </c>
      <c r="G219" s="205"/>
    </row>
    <row r="220" spans="1:7" s="32" customFormat="1" ht="64.5">
      <c r="A220" s="67" t="s">
        <v>281</v>
      </c>
      <c r="B220" s="41" t="s">
        <v>60</v>
      </c>
      <c r="C220" s="66" t="s">
        <v>294</v>
      </c>
      <c r="D220" s="69"/>
      <c r="E220" s="316">
        <f>E221+E222</f>
        <v>1970</v>
      </c>
      <c r="G220" s="205"/>
    </row>
    <row r="221" spans="1:7" s="39" customFormat="1" ht="25.5">
      <c r="A221" s="44" t="s">
        <v>83</v>
      </c>
      <c r="B221" s="41" t="s">
        <v>60</v>
      </c>
      <c r="C221" s="1" t="s">
        <v>294</v>
      </c>
      <c r="D221" s="1" t="s">
        <v>111</v>
      </c>
      <c r="E221" s="312">
        <f>129+611+200</f>
        <v>940</v>
      </c>
      <c r="G221" s="209"/>
    </row>
    <row r="222" spans="1:7" s="42" customFormat="1" ht="12.75">
      <c r="A222" s="44" t="s">
        <v>115</v>
      </c>
      <c r="B222" s="41" t="s">
        <v>60</v>
      </c>
      <c r="C222" s="1" t="s">
        <v>294</v>
      </c>
      <c r="D222" s="1" t="s">
        <v>116</v>
      </c>
      <c r="E222" s="312">
        <f>960+40+30</f>
        <v>1030</v>
      </c>
      <c r="G222" s="207"/>
    </row>
    <row r="223" spans="1:7" s="126" customFormat="1" ht="14.25">
      <c r="A223" s="104" t="s">
        <v>139</v>
      </c>
      <c r="B223" s="106" t="s">
        <v>140</v>
      </c>
      <c r="C223" s="105"/>
      <c r="D223" s="105"/>
      <c r="E223" s="308">
        <f>E224+E229</f>
        <v>8751.144999999999</v>
      </c>
      <c r="G223" s="208"/>
    </row>
    <row r="224" spans="1:7" s="126" customFormat="1" ht="14.25">
      <c r="A224" s="104" t="s">
        <v>79</v>
      </c>
      <c r="B224" s="106" t="s">
        <v>134</v>
      </c>
      <c r="C224" s="105"/>
      <c r="D224" s="105"/>
      <c r="E224" s="308">
        <f>E225</f>
        <v>236.88</v>
      </c>
      <c r="G224" s="208"/>
    </row>
    <row r="225" spans="1:7" s="84" customFormat="1" ht="25.5">
      <c r="A225" s="36" t="s">
        <v>286</v>
      </c>
      <c r="B225" s="33" t="s">
        <v>134</v>
      </c>
      <c r="C225" s="34" t="s">
        <v>47</v>
      </c>
      <c r="D225" s="34"/>
      <c r="E225" s="307">
        <f>E226</f>
        <v>236.88</v>
      </c>
      <c r="G225" s="217"/>
    </row>
    <row r="226" spans="1:7" s="84" customFormat="1" ht="51.75">
      <c r="A226" s="38" t="s">
        <v>287</v>
      </c>
      <c r="B226" s="33" t="s">
        <v>134</v>
      </c>
      <c r="C226" s="34" t="s">
        <v>57</v>
      </c>
      <c r="D226" s="34"/>
      <c r="E226" s="307">
        <f>E227</f>
        <v>236.88</v>
      </c>
      <c r="G226" s="217"/>
    </row>
    <row r="227" spans="1:7" s="42" customFormat="1" ht="51.75">
      <c r="A227" s="16" t="s">
        <v>288</v>
      </c>
      <c r="B227" s="41" t="s">
        <v>134</v>
      </c>
      <c r="C227" s="1" t="s">
        <v>285</v>
      </c>
      <c r="D227" s="1"/>
      <c r="E227" s="312">
        <f>E228</f>
        <v>236.88</v>
      </c>
      <c r="G227" s="207"/>
    </row>
    <row r="228" spans="1:7" s="42" customFormat="1" ht="25.5">
      <c r="A228" s="16" t="s">
        <v>80</v>
      </c>
      <c r="B228" s="41" t="s">
        <v>134</v>
      </c>
      <c r="C228" s="1" t="s">
        <v>285</v>
      </c>
      <c r="D228" s="1" t="s">
        <v>78</v>
      </c>
      <c r="E228" s="312">
        <v>236.88</v>
      </c>
      <c r="G228" s="207"/>
    </row>
    <row r="229" spans="1:7" s="126" customFormat="1" ht="14.25">
      <c r="A229" s="104" t="s">
        <v>126</v>
      </c>
      <c r="B229" s="106" t="s">
        <v>125</v>
      </c>
      <c r="C229" s="105"/>
      <c r="D229" s="105"/>
      <c r="E229" s="308">
        <f>E234+E230</f>
        <v>8514.265</v>
      </c>
      <c r="G229" s="208"/>
    </row>
    <row r="230" spans="1:5" ht="12.75">
      <c r="A230" s="36" t="s">
        <v>200</v>
      </c>
      <c r="B230" s="81" t="s">
        <v>125</v>
      </c>
      <c r="C230" s="55" t="s">
        <v>42</v>
      </c>
      <c r="D230" s="55"/>
      <c r="E230" s="310">
        <f>E231</f>
        <v>70</v>
      </c>
    </row>
    <row r="231" spans="1:5" ht="12.75">
      <c r="A231" s="38" t="s">
        <v>133</v>
      </c>
      <c r="B231" s="81" t="s">
        <v>125</v>
      </c>
      <c r="C231" s="34" t="s">
        <v>129</v>
      </c>
      <c r="D231" s="34"/>
      <c r="E231" s="307">
        <f>E232</f>
        <v>70</v>
      </c>
    </row>
    <row r="232" spans="1:7" s="32" customFormat="1" ht="39">
      <c r="A232" s="61" t="s">
        <v>385</v>
      </c>
      <c r="B232" s="81" t="s">
        <v>125</v>
      </c>
      <c r="C232" s="51" t="s">
        <v>384</v>
      </c>
      <c r="D232" s="51"/>
      <c r="E232" s="311">
        <f>E233</f>
        <v>70</v>
      </c>
      <c r="G232" s="205"/>
    </row>
    <row r="233" spans="1:7" s="32" customFormat="1" ht="27.75" customHeight="1">
      <c r="A233" s="61" t="s">
        <v>386</v>
      </c>
      <c r="B233" s="81" t="s">
        <v>125</v>
      </c>
      <c r="C233" s="51" t="s">
        <v>384</v>
      </c>
      <c r="D233" s="53">
        <v>314</v>
      </c>
      <c r="E233" s="311">
        <v>70</v>
      </c>
      <c r="G233" s="205"/>
    </row>
    <row r="234" spans="1:7" s="84" customFormat="1" ht="57.75" customHeight="1">
      <c r="A234" s="36" t="s">
        <v>282</v>
      </c>
      <c r="B234" s="81" t="s">
        <v>125</v>
      </c>
      <c r="C234" s="34" t="s">
        <v>43</v>
      </c>
      <c r="D234" s="34"/>
      <c r="E234" s="307">
        <f>E235</f>
        <v>8444.265</v>
      </c>
      <c r="G234" s="217"/>
    </row>
    <row r="235" spans="1:7" s="84" customFormat="1" ht="90.75">
      <c r="A235" s="38" t="s">
        <v>284</v>
      </c>
      <c r="B235" s="81" t="s">
        <v>125</v>
      </c>
      <c r="C235" s="34" t="s">
        <v>52</v>
      </c>
      <c r="D235" s="34"/>
      <c r="E235" s="307">
        <f>E236+E239+E242+E245</f>
        <v>8444.265</v>
      </c>
      <c r="G235" s="217"/>
    </row>
    <row r="236" spans="1:7" s="42" customFormat="1" ht="103.5">
      <c r="A236" s="43" t="s">
        <v>391</v>
      </c>
      <c r="B236" s="82" t="s">
        <v>125</v>
      </c>
      <c r="C236" s="1" t="s">
        <v>283</v>
      </c>
      <c r="D236" s="1"/>
      <c r="E236" s="312">
        <f>E237+E238</f>
        <v>691.9899999999999</v>
      </c>
      <c r="G236" s="207"/>
    </row>
    <row r="237" spans="1:7" s="78" customFormat="1" ht="12.75" hidden="1">
      <c r="A237" s="44" t="s">
        <v>66</v>
      </c>
      <c r="B237" s="82" t="s">
        <v>125</v>
      </c>
      <c r="C237" s="1" t="s">
        <v>283</v>
      </c>
      <c r="D237" s="1" t="s">
        <v>119</v>
      </c>
      <c r="E237" s="312"/>
      <c r="G237" s="216"/>
    </row>
    <row r="238" spans="1:7" s="78" customFormat="1" ht="12.75">
      <c r="A238" s="44" t="s">
        <v>383</v>
      </c>
      <c r="B238" s="82" t="s">
        <v>125</v>
      </c>
      <c r="C238" s="1" t="s">
        <v>283</v>
      </c>
      <c r="D238" s="1" t="s">
        <v>382</v>
      </c>
      <c r="E238" s="312">
        <f>1500-12.124-277.219-200-210.1-108.567</f>
        <v>691.9899999999999</v>
      </c>
      <c r="G238" s="216"/>
    </row>
    <row r="239" spans="1:5" s="42" customFormat="1" ht="25.5">
      <c r="A239" s="43" t="s">
        <v>9</v>
      </c>
      <c r="B239" s="82" t="s">
        <v>125</v>
      </c>
      <c r="C239" s="1" t="s">
        <v>8</v>
      </c>
      <c r="D239" s="1"/>
      <c r="E239" s="321">
        <f>E240+E241</f>
        <v>754.5</v>
      </c>
    </row>
    <row r="240" spans="1:5" s="78" customFormat="1" ht="12.75" hidden="1">
      <c r="A240" s="44" t="s">
        <v>66</v>
      </c>
      <c r="B240" s="82" t="s">
        <v>125</v>
      </c>
      <c r="C240" s="1" t="s">
        <v>283</v>
      </c>
      <c r="D240" s="1" t="s">
        <v>119</v>
      </c>
      <c r="E240" s="321"/>
    </row>
    <row r="241" spans="1:5" s="78" customFormat="1" ht="12" customHeight="1">
      <c r="A241" s="44" t="s">
        <v>383</v>
      </c>
      <c r="B241" s="82" t="s">
        <v>125</v>
      </c>
      <c r="C241" s="1" t="s">
        <v>8</v>
      </c>
      <c r="D241" s="1" t="s">
        <v>382</v>
      </c>
      <c r="E241" s="321">
        <v>754.5</v>
      </c>
    </row>
    <row r="242" spans="1:5" s="42" customFormat="1" ht="51.75">
      <c r="A242" s="43" t="s">
        <v>29</v>
      </c>
      <c r="B242" s="82" t="s">
        <v>125</v>
      </c>
      <c r="C242" s="1" t="s">
        <v>10</v>
      </c>
      <c r="D242" s="1"/>
      <c r="E242" s="321">
        <f>E243+E244</f>
        <v>4564.975</v>
      </c>
    </row>
    <row r="243" spans="1:5" s="78" customFormat="1" ht="12.75" hidden="1">
      <c r="A243" s="44" t="s">
        <v>66</v>
      </c>
      <c r="B243" s="82" t="s">
        <v>125</v>
      </c>
      <c r="C243" s="1" t="s">
        <v>283</v>
      </c>
      <c r="D243" s="1" t="s">
        <v>119</v>
      </c>
      <c r="E243" s="321"/>
    </row>
    <row r="244" spans="1:5" s="78" customFormat="1" ht="12" customHeight="1">
      <c r="A244" s="44" t="s">
        <v>383</v>
      </c>
      <c r="B244" s="82" t="s">
        <v>125</v>
      </c>
      <c r="C244" s="1" t="s">
        <v>10</v>
      </c>
      <c r="D244" s="1" t="s">
        <v>382</v>
      </c>
      <c r="E244" s="321">
        <v>4564.975</v>
      </c>
    </row>
    <row r="245" spans="1:5" s="42" customFormat="1" ht="25.5">
      <c r="A245" s="43" t="s">
        <v>12</v>
      </c>
      <c r="B245" s="82" t="s">
        <v>125</v>
      </c>
      <c r="C245" s="1" t="s">
        <v>11</v>
      </c>
      <c r="D245" s="1"/>
      <c r="E245" s="321">
        <f>E246+E247</f>
        <v>2432.8</v>
      </c>
    </row>
    <row r="246" spans="1:5" s="78" customFormat="1" ht="12.75" hidden="1">
      <c r="A246" s="44" t="s">
        <v>66</v>
      </c>
      <c r="B246" s="82" t="s">
        <v>125</v>
      </c>
      <c r="C246" s="1" t="s">
        <v>283</v>
      </c>
      <c r="D246" s="1" t="s">
        <v>119</v>
      </c>
      <c r="E246" s="321"/>
    </row>
    <row r="247" spans="1:5" s="78" customFormat="1" ht="12" customHeight="1">
      <c r="A247" s="44" t="s">
        <v>383</v>
      </c>
      <c r="B247" s="82" t="s">
        <v>125</v>
      </c>
      <c r="C247" s="1" t="s">
        <v>11</v>
      </c>
      <c r="D247" s="1" t="s">
        <v>382</v>
      </c>
      <c r="E247" s="321">
        <v>2432.8</v>
      </c>
    </row>
    <row r="248" spans="1:7" s="117" customFormat="1" ht="14.25">
      <c r="A248" s="104" t="s">
        <v>151</v>
      </c>
      <c r="B248" s="106" t="s">
        <v>148</v>
      </c>
      <c r="C248" s="105"/>
      <c r="D248" s="105"/>
      <c r="E248" s="308">
        <f>E249</f>
        <v>4730.84275</v>
      </c>
      <c r="G248" s="206"/>
    </row>
    <row r="249" spans="1:7" s="117" customFormat="1" ht="14.25">
      <c r="A249" s="104" t="s">
        <v>63</v>
      </c>
      <c r="B249" s="106" t="s">
        <v>62</v>
      </c>
      <c r="C249" s="105"/>
      <c r="D249" s="105"/>
      <c r="E249" s="308">
        <f>E250+E254</f>
        <v>4730.84275</v>
      </c>
      <c r="G249" s="206"/>
    </row>
    <row r="250" spans="1:7" s="79" customFormat="1" ht="25.5">
      <c r="A250" s="36" t="s">
        <v>289</v>
      </c>
      <c r="B250" s="33" t="s">
        <v>62</v>
      </c>
      <c r="C250" s="34" t="s">
        <v>46</v>
      </c>
      <c r="D250" s="34"/>
      <c r="E250" s="307">
        <f>E251</f>
        <v>1850</v>
      </c>
      <c r="G250" s="211"/>
    </row>
    <row r="251" spans="1:7" s="79" customFormat="1" ht="39">
      <c r="A251" s="38" t="s">
        <v>290</v>
      </c>
      <c r="B251" s="33" t="s">
        <v>62</v>
      </c>
      <c r="C251" s="34" t="s">
        <v>56</v>
      </c>
      <c r="D251" s="34"/>
      <c r="E251" s="307">
        <f>E252</f>
        <v>1850</v>
      </c>
      <c r="G251" s="211"/>
    </row>
    <row r="252" spans="1:7" s="42" customFormat="1" ht="64.5">
      <c r="A252" s="44" t="s">
        <v>32</v>
      </c>
      <c r="B252" s="41" t="s">
        <v>62</v>
      </c>
      <c r="C252" s="1" t="s">
        <v>367</v>
      </c>
      <c r="D252" s="1"/>
      <c r="E252" s="312">
        <f>E253</f>
        <v>1850</v>
      </c>
      <c r="G252" s="207"/>
    </row>
    <row r="253" spans="1:7" s="42" customFormat="1" ht="25.5">
      <c r="A253" s="44" t="s">
        <v>83</v>
      </c>
      <c r="B253" s="41" t="s">
        <v>62</v>
      </c>
      <c r="C253" s="1" t="s">
        <v>367</v>
      </c>
      <c r="D253" s="1" t="s">
        <v>111</v>
      </c>
      <c r="E253" s="312">
        <f>2300+1000-1450</f>
        <v>1850</v>
      </c>
      <c r="G253" s="207"/>
    </row>
    <row r="254" spans="1:5" s="42" customFormat="1" ht="12.75">
      <c r="A254" s="36" t="s">
        <v>200</v>
      </c>
      <c r="B254" s="81" t="s">
        <v>62</v>
      </c>
      <c r="C254" s="55" t="s">
        <v>42</v>
      </c>
      <c r="D254" s="34"/>
      <c r="E254" s="307">
        <f>E255</f>
        <v>2880.84275</v>
      </c>
    </row>
    <row r="255" spans="1:5" s="42" customFormat="1" ht="12.75">
      <c r="A255" s="38" t="s">
        <v>133</v>
      </c>
      <c r="B255" s="81" t="s">
        <v>62</v>
      </c>
      <c r="C255" s="34" t="s">
        <v>129</v>
      </c>
      <c r="D255" s="1"/>
      <c r="E255" s="312">
        <f>E256+E258+E260</f>
        <v>2880.84275</v>
      </c>
    </row>
    <row r="256" spans="1:5" s="42" customFormat="1" ht="14.25" customHeight="1">
      <c r="A256" s="44" t="s">
        <v>413</v>
      </c>
      <c r="B256" s="82" t="s">
        <v>62</v>
      </c>
      <c r="C256" s="1" t="s">
        <v>412</v>
      </c>
      <c r="D256" s="1"/>
      <c r="E256" s="312">
        <f>E257</f>
        <v>584.36749</v>
      </c>
    </row>
    <row r="257" spans="1:5" s="42" customFormat="1" ht="25.5">
      <c r="A257" s="44" t="s">
        <v>83</v>
      </c>
      <c r="B257" s="82" t="s">
        <v>62</v>
      </c>
      <c r="C257" s="1" t="s">
        <v>412</v>
      </c>
      <c r="D257" s="1" t="s">
        <v>111</v>
      </c>
      <c r="E257" s="312">
        <f>510.1+74.26749</f>
        <v>584.36749</v>
      </c>
    </row>
    <row r="258" spans="1:5" s="42" customFormat="1" ht="12.75">
      <c r="A258" s="44" t="s">
        <v>424</v>
      </c>
      <c r="B258" s="82" t="s">
        <v>62</v>
      </c>
      <c r="C258" s="1" t="s">
        <v>417</v>
      </c>
      <c r="D258" s="1"/>
      <c r="E258" s="312">
        <f>E259</f>
        <v>508</v>
      </c>
    </row>
    <row r="259" spans="1:5" s="42" customFormat="1" ht="25.5">
      <c r="A259" s="44" t="s">
        <v>83</v>
      </c>
      <c r="B259" s="82" t="s">
        <v>62</v>
      </c>
      <c r="C259" s="1" t="s">
        <v>417</v>
      </c>
      <c r="D259" s="1" t="s">
        <v>111</v>
      </c>
      <c r="E259" s="312">
        <v>508</v>
      </c>
    </row>
    <row r="260" spans="1:5" s="42" customFormat="1" ht="39">
      <c r="A260" s="44" t="s">
        <v>36</v>
      </c>
      <c r="B260" s="82" t="s">
        <v>62</v>
      </c>
      <c r="C260" s="1" t="s">
        <v>19</v>
      </c>
      <c r="D260" s="1"/>
      <c r="E260" s="321">
        <f>E261</f>
        <v>1788.47526</v>
      </c>
    </row>
    <row r="261" spans="1:6" s="42" customFormat="1" ht="25.5">
      <c r="A261" s="44" t="s">
        <v>83</v>
      </c>
      <c r="B261" s="82" t="s">
        <v>62</v>
      </c>
      <c r="C261" s="1" t="s">
        <v>19</v>
      </c>
      <c r="D261" s="1" t="s">
        <v>111</v>
      </c>
      <c r="E261" s="321">
        <v>1788.47526</v>
      </c>
      <c r="F261" s="253"/>
    </row>
    <row r="262" spans="1:5" ht="12.75">
      <c r="A262" s="36" t="s">
        <v>200</v>
      </c>
      <c r="B262" s="81" t="s">
        <v>127</v>
      </c>
      <c r="C262" s="66" t="s">
        <v>42</v>
      </c>
      <c r="D262" s="69"/>
      <c r="E262" s="317">
        <f>E263</f>
        <v>575</v>
      </c>
    </row>
    <row r="263" spans="1:5" ht="12.75">
      <c r="A263" s="38" t="s">
        <v>133</v>
      </c>
      <c r="B263" s="81" t="s">
        <v>127</v>
      </c>
      <c r="C263" s="66" t="s">
        <v>129</v>
      </c>
      <c r="D263" s="69"/>
      <c r="E263" s="317">
        <f>E264</f>
        <v>575</v>
      </c>
    </row>
    <row r="264" spans="1:5" ht="64.5">
      <c r="A264" s="67" t="s">
        <v>273</v>
      </c>
      <c r="B264" s="82" t="s">
        <v>127</v>
      </c>
      <c r="C264" s="58" t="s">
        <v>295</v>
      </c>
      <c r="D264" s="69"/>
      <c r="E264" s="316">
        <f>E265</f>
        <v>575</v>
      </c>
    </row>
    <row r="265" spans="1:5" ht="39">
      <c r="A265" s="44" t="s">
        <v>77</v>
      </c>
      <c r="B265" s="82" t="s">
        <v>127</v>
      </c>
      <c r="C265" s="58" t="s">
        <v>295</v>
      </c>
      <c r="D265" s="59">
        <v>810</v>
      </c>
      <c r="E265" s="316">
        <v>575</v>
      </c>
    </row>
    <row r="266" spans="1:5" ht="12.75">
      <c r="A266" s="346" t="s">
        <v>58</v>
      </c>
      <c r="B266" s="347"/>
      <c r="C266" s="347"/>
      <c r="D266" s="348"/>
      <c r="E266" s="310">
        <f>E13+E71+E79+E95+E114+E199+E223+E248+E262</f>
        <v>164650.42229</v>
      </c>
    </row>
    <row r="267" ht="12" customHeight="1"/>
    <row r="268" ht="12.75">
      <c r="E268" s="324" t="e">
        <f>'Пр.2 Дох.'!C55+++#REF!</f>
        <v>#REF!</v>
      </c>
    </row>
    <row r="269" ht="12.75">
      <c r="E269" s="325"/>
    </row>
    <row r="270" ht="12.75">
      <c r="E270" s="326"/>
    </row>
    <row r="271" ht="12.75">
      <c r="O271" s="151"/>
    </row>
    <row r="272" ht="12.75">
      <c r="O272" s="151"/>
    </row>
    <row r="273" spans="4:15" ht="12.75">
      <c r="D273" s="232"/>
      <c r="F273" s="233"/>
      <c r="G273" s="234"/>
      <c r="H273" s="233"/>
      <c r="I273" s="233"/>
      <c r="J273" s="233"/>
      <c r="K273" s="233"/>
      <c r="L273" s="233"/>
      <c r="M273" s="233"/>
      <c r="N273" s="233"/>
      <c r="O273" s="235"/>
    </row>
    <row r="274" spans="4:15" ht="12.75">
      <c r="D274" s="232"/>
      <c r="F274" s="233"/>
      <c r="G274" s="234"/>
      <c r="H274" s="233"/>
      <c r="I274" s="233"/>
      <c r="J274" s="233"/>
      <c r="K274" s="233"/>
      <c r="L274" s="233"/>
      <c r="M274" s="233"/>
      <c r="N274" s="233"/>
      <c r="O274" s="233"/>
    </row>
    <row r="275" spans="4:15" ht="12.75">
      <c r="D275" s="232"/>
      <c r="F275" s="233"/>
      <c r="G275" s="234"/>
      <c r="H275" s="233"/>
      <c r="I275" s="233"/>
      <c r="J275" s="233"/>
      <c r="K275" s="233"/>
      <c r="L275" s="233"/>
      <c r="M275" s="233"/>
      <c r="N275" s="233"/>
      <c r="O275" s="233"/>
    </row>
    <row r="276" spans="4:15" ht="12.75">
      <c r="D276" s="232"/>
      <c r="E276" s="326"/>
      <c r="F276" s="233"/>
      <c r="G276" s="234"/>
      <c r="H276" s="233"/>
      <c r="I276" s="233"/>
      <c r="J276" s="233"/>
      <c r="K276" s="233"/>
      <c r="L276" s="233"/>
      <c r="M276" s="233"/>
      <c r="N276" s="233"/>
      <c r="O276" s="233"/>
    </row>
    <row r="277" spans="4:15" ht="12.75">
      <c r="D277" s="232"/>
      <c r="F277" s="233"/>
      <c r="G277" s="234"/>
      <c r="H277" s="233"/>
      <c r="I277" s="233"/>
      <c r="J277" s="233"/>
      <c r="K277" s="233"/>
      <c r="L277" s="233"/>
      <c r="M277" s="233"/>
      <c r="N277" s="233"/>
      <c r="O277" s="233"/>
    </row>
    <row r="278" spans="5:8" ht="12.75">
      <c r="E278" s="326"/>
      <c r="H278" s="192"/>
    </row>
  </sheetData>
  <sheetProtection/>
  <autoFilter ref="A12:E266"/>
  <mergeCells count="2">
    <mergeCell ref="A8:E8"/>
    <mergeCell ref="A266:D266"/>
  </mergeCells>
  <printOptions/>
  <pageMargins left="0.5118110236220472" right="0" top="0" bottom="0" header="0" footer="0"/>
  <pageSetup fitToHeight="0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278"/>
  <sheetViews>
    <sheetView tabSelected="1" zoomScale="85" zoomScaleNormal="85" zoomScalePageLayoutView="0" workbookViewId="0" topLeftCell="A1">
      <selection activeCell="F5" sqref="F5"/>
    </sheetView>
  </sheetViews>
  <sheetFormatPr defaultColWidth="8.8515625" defaultRowHeight="15"/>
  <cols>
    <col min="1" max="1" width="53.57421875" style="74" customWidth="1"/>
    <col min="2" max="2" width="6.421875" style="74" customWidth="1"/>
    <col min="3" max="3" width="7.421875" style="32" customWidth="1"/>
    <col min="4" max="4" width="12.140625" style="32" customWidth="1"/>
    <col min="5" max="5" width="7.8515625" style="32" customWidth="1"/>
    <col min="6" max="6" width="18.7109375" style="297" customWidth="1"/>
    <col min="7" max="7" width="4.28125" style="31" hidden="1" customWidth="1"/>
    <col min="8" max="8" width="13.57421875" style="202" hidden="1" customWidth="1"/>
    <col min="9" max="9" width="19.57421875" style="31" hidden="1" customWidth="1"/>
    <col min="10" max="15" width="0" style="31" hidden="1" customWidth="1"/>
    <col min="16" max="16" width="4.140625" style="31" customWidth="1"/>
    <col min="17" max="17" width="10.57421875" style="31" bestFit="1" customWidth="1"/>
    <col min="18" max="16384" width="8.8515625" style="31" customWidth="1"/>
  </cols>
  <sheetData>
    <row r="1" ht="12.75">
      <c r="F1" s="283" t="s">
        <v>105</v>
      </c>
    </row>
    <row r="2" ht="12.75">
      <c r="F2" s="283" t="s">
        <v>104</v>
      </c>
    </row>
    <row r="3" ht="12.75">
      <c r="F3" s="284" t="s">
        <v>218</v>
      </c>
    </row>
    <row r="4" ht="12.75">
      <c r="F4" s="153" t="s">
        <v>41</v>
      </c>
    </row>
    <row r="5" ht="12.75">
      <c r="F5" s="283" t="s">
        <v>373</v>
      </c>
    </row>
    <row r="6" ht="12.75">
      <c r="F6" s="285"/>
    </row>
    <row r="7" ht="12.75">
      <c r="F7" s="285"/>
    </row>
    <row r="8" spans="1:8" s="127" customFormat="1" ht="25.5" customHeight="1">
      <c r="A8" s="345" t="s">
        <v>37</v>
      </c>
      <c r="B8" s="345"/>
      <c r="C8" s="345"/>
      <c r="D8" s="345"/>
      <c r="E8" s="345"/>
      <c r="F8" s="345"/>
      <c r="H8" s="203"/>
    </row>
    <row r="11" spans="1:8" s="35" customFormat="1" ht="25.5">
      <c r="A11" s="33" t="s">
        <v>103</v>
      </c>
      <c r="B11" s="177" t="s">
        <v>106</v>
      </c>
      <c r="C11" s="33" t="s">
        <v>100</v>
      </c>
      <c r="D11" s="34" t="s">
        <v>102</v>
      </c>
      <c r="E11" s="34" t="s">
        <v>101</v>
      </c>
      <c r="F11" s="286" t="s">
        <v>99</v>
      </c>
      <c r="H11" s="204"/>
    </row>
    <row r="12" spans="1:8" s="32" customFormat="1" ht="12.75">
      <c r="A12" s="36"/>
      <c r="B12" s="36"/>
      <c r="C12" s="33"/>
      <c r="D12" s="34"/>
      <c r="E12" s="34"/>
      <c r="F12" s="286"/>
      <c r="H12" s="205"/>
    </row>
    <row r="13" spans="1:8" s="117" customFormat="1" ht="14.25">
      <c r="A13" s="104" t="s">
        <v>138</v>
      </c>
      <c r="B13" s="36" t="s">
        <v>374</v>
      </c>
      <c r="C13" s="106" t="s">
        <v>137</v>
      </c>
      <c r="D13" s="105"/>
      <c r="E13" s="105"/>
      <c r="F13" s="287">
        <f>F14+F20+F41+F46+F51</f>
        <v>22028.40934</v>
      </c>
      <c r="H13" s="206"/>
    </row>
    <row r="14" spans="1:8" s="117" customFormat="1" ht="43.5" customHeight="1">
      <c r="A14" s="110" t="s">
        <v>92</v>
      </c>
      <c r="B14" s="104"/>
      <c r="C14" s="109" t="s">
        <v>91</v>
      </c>
      <c r="D14" s="125"/>
      <c r="E14" s="125"/>
      <c r="F14" s="288">
        <f>F15</f>
        <v>50</v>
      </c>
      <c r="H14" s="206"/>
    </row>
    <row r="15" spans="1:8" s="42" customFormat="1" ht="25.5">
      <c r="A15" s="36" t="s">
        <v>292</v>
      </c>
      <c r="B15" s="110"/>
      <c r="C15" s="56" t="s">
        <v>91</v>
      </c>
      <c r="D15" s="55" t="s">
        <v>98</v>
      </c>
      <c r="E15" s="55"/>
      <c r="F15" s="289">
        <f>F16</f>
        <v>50</v>
      </c>
      <c r="H15" s="207"/>
    </row>
    <row r="16" spans="1:8" s="42" customFormat="1" ht="12.75">
      <c r="A16" s="38" t="s">
        <v>94</v>
      </c>
      <c r="B16" s="36"/>
      <c r="C16" s="56" t="s">
        <v>91</v>
      </c>
      <c r="D16" s="34" t="s">
        <v>93</v>
      </c>
      <c r="E16" s="34"/>
      <c r="F16" s="286">
        <f>F17</f>
        <v>50</v>
      </c>
      <c r="H16" s="207"/>
    </row>
    <row r="17" spans="1:6" ht="39">
      <c r="A17" s="54" t="s">
        <v>73</v>
      </c>
      <c r="B17" s="38"/>
      <c r="C17" s="52" t="s">
        <v>91</v>
      </c>
      <c r="D17" s="51" t="s">
        <v>86</v>
      </c>
      <c r="E17" s="51"/>
      <c r="F17" s="290">
        <f>F18+F19</f>
        <v>50</v>
      </c>
    </row>
    <row r="18" spans="1:6" ht="25.5">
      <c r="A18" s="54" t="s">
        <v>83</v>
      </c>
      <c r="B18" s="54"/>
      <c r="C18" s="52" t="s">
        <v>91</v>
      </c>
      <c r="D18" s="51" t="s">
        <v>86</v>
      </c>
      <c r="E18" s="51">
        <v>244</v>
      </c>
      <c r="F18" s="290">
        <v>49.8</v>
      </c>
    </row>
    <row r="19" spans="1:6" ht="12.75">
      <c r="A19" s="47" t="s">
        <v>112</v>
      </c>
      <c r="B19" s="54"/>
      <c r="C19" s="52" t="s">
        <v>91</v>
      </c>
      <c r="D19" s="51" t="s">
        <v>86</v>
      </c>
      <c r="E19" s="51">
        <v>852</v>
      </c>
      <c r="F19" s="290">
        <v>0.2</v>
      </c>
    </row>
    <row r="20" spans="1:8" s="126" customFormat="1" ht="42.75" customHeight="1">
      <c r="A20" s="104" t="s">
        <v>82</v>
      </c>
      <c r="B20" s="54"/>
      <c r="C20" s="106" t="s">
        <v>81</v>
      </c>
      <c r="D20" s="105"/>
      <c r="E20" s="105"/>
      <c r="F20" s="287">
        <f>F21+F29</f>
        <v>13766.98634</v>
      </c>
      <c r="H20" s="208"/>
    </row>
    <row r="21" spans="1:8" s="42" customFormat="1" ht="42" customHeight="1">
      <c r="A21" s="36" t="s">
        <v>264</v>
      </c>
      <c r="B21" s="104"/>
      <c r="C21" s="33" t="s">
        <v>81</v>
      </c>
      <c r="D21" s="34" t="s">
        <v>44</v>
      </c>
      <c r="E21" s="34"/>
      <c r="F21" s="286">
        <f>F22</f>
        <v>1013.763</v>
      </c>
      <c r="H21" s="207"/>
    </row>
    <row r="22" spans="1:8" s="39" customFormat="1" ht="64.5">
      <c r="A22" s="38" t="s">
        <v>265</v>
      </c>
      <c r="B22" s="36"/>
      <c r="C22" s="33" t="s">
        <v>81</v>
      </c>
      <c r="D22" s="34" t="s">
        <v>51</v>
      </c>
      <c r="E22" s="34"/>
      <c r="F22" s="286">
        <f>F23+F26</f>
        <v>1013.763</v>
      </c>
      <c r="H22" s="209"/>
    </row>
    <row r="23" spans="1:8" s="42" customFormat="1" ht="103.5">
      <c r="A23" s="44" t="s">
        <v>266</v>
      </c>
      <c r="B23" s="38"/>
      <c r="C23" s="41" t="s">
        <v>81</v>
      </c>
      <c r="D23" s="1" t="s">
        <v>267</v>
      </c>
      <c r="E23" s="1"/>
      <c r="F23" s="291">
        <f>F24+F25</f>
        <v>512.384</v>
      </c>
      <c r="H23" s="207"/>
    </row>
    <row r="24" spans="1:8" s="42" customFormat="1" ht="25.5">
      <c r="A24" s="54" t="s">
        <v>85</v>
      </c>
      <c r="B24" s="44"/>
      <c r="C24" s="41" t="s">
        <v>81</v>
      </c>
      <c r="D24" s="1" t="s">
        <v>267</v>
      </c>
      <c r="E24" s="1" t="s">
        <v>59</v>
      </c>
      <c r="F24" s="291">
        <v>466</v>
      </c>
      <c r="H24" s="207"/>
    </row>
    <row r="25" spans="1:8" s="42" customFormat="1" ht="25.5">
      <c r="A25" s="54" t="s">
        <v>83</v>
      </c>
      <c r="B25" s="54"/>
      <c r="C25" s="41" t="s">
        <v>81</v>
      </c>
      <c r="D25" s="1" t="s">
        <v>267</v>
      </c>
      <c r="E25" s="1" t="s">
        <v>111</v>
      </c>
      <c r="F25" s="291">
        <f>46.4-0.016</f>
        <v>46.384</v>
      </c>
      <c r="H25" s="207"/>
    </row>
    <row r="26" spans="1:8" s="42" customFormat="1" ht="103.5">
      <c r="A26" s="44" t="s">
        <v>269</v>
      </c>
      <c r="B26" s="54"/>
      <c r="C26" s="41" t="s">
        <v>81</v>
      </c>
      <c r="D26" s="1" t="s">
        <v>268</v>
      </c>
      <c r="E26" s="1"/>
      <c r="F26" s="291">
        <f>F27+F28</f>
        <v>501.379</v>
      </c>
      <c r="H26" s="207"/>
    </row>
    <row r="27" spans="1:8" s="42" customFormat="1" ht="25.5">
      <c r="A27" s="54" t="s">
        <v>85</v>
      </c>
      <c r="B27" s="44"/>
      <c r="C27" s="41" t="s">
        <v>81</v>
      </c>
      <c r="D27" s="1" t="s">
        <v>268</v>
      </c>
      <c r="E27" s="1" t="s">
        <v>59</v>
      </c>
      <c r="F27" s="291">
        <v>473.6</v>
      </c>
      <c r="H27" s="207"/>
    </row>
    <row r="28" spans="1:8" s="42" customFormat="1" ht="25.5">
      <c r="A28" s="54" t="s">
        <v>83</v>
      </c>
      <c r="B28" s="54"/>
      <c r="C28" s="41" t="s">
        <v>81</v>
      </c>
      <c r="D28" s="1" t="s">
        <v>268</v>
      </c>
      <c r="E28" s="1" t="s">
        <v>111</v>
      </c>
      <c r="F28" s="291">
        <f>27.8-0.021</f>
        <v>27.779</v>
      </c>
      <c r="H28" s="207"/>
    </row>
    <row r="29" spans="1:6" ht="25.5">
      <c r="A29" s="36" t="s">
        <v>292</v>
      </c>
      <c r="B29" s="54"/>
      <c r="C29" s="33" t="s">
        <v>81</v>
      </c>
      <c r="D29" s="55" t="s">
        <v>98</v>
      </c>
      <c r="E29" s="55"/>
      <c r="F29" s="289">
        <f>F30+F33</f>
        <v>12753.223339999999</v>
      </c>
    </row>
    <row r="30" spans="1:6" ht="39">
      <c r="A30" s="38" t="s">
        <v>97</v>
      </c>
      <c r="B30" s="36"/>
      <c r="C30" s="33" t="s">
        <v>81</v>
      </c>
      <c r="D30" s="34" t="s">
        <v>96</v>
      </c>
      <c r="E30" s="34"/>
      <c r="F30" s="286">
        <f>F31</f>
        <v>1761.17334</v>
      </c>
    </row>
    <row r="31" spans="1:6" ht="51.75">
      <c r="A31" s="47" t="s">
        <v>71</v>
      </c>
      <c r="B31" s="38"/>
      <c r="C31" s="41" t="s">
        <v>81</v>
      </c>
      <c r="D31" s="51" t="s">
        <v>95</v>
      </c>
      <c r="E31" s="51"/>
      <c r="F31" s="290">
        <f>F32</f>
        <v>1761.17334</v>
      </c>
    </row>
    <row r="32" spans="1:6" ht="25.5">
      <c r="A32" s="54" t="s">
        <v>85</v>
      </c>
      <c r="B32" s="47"/>
      <c r="C32" s="41" t="s">
        <v>81</v>
      </c>
      <c r="D32" s="51" t="s">
        <v>95</v>
      </c>
      <c r="E32" s="51">
        <v>121</v>
      </c>
      <c r="F32" s="290">
        <f>1315+446.17334</f>
        <v>1761.17334</v>
      </c>
    </row>
    <row r="33" spans="1:6" ht="12.75">
      <c r="A33" s="38" t="s">
        <v>94</v>
      </c>
      <c r="B33" s="54"/>
      <c r="C33" s="33" t="s">
        <v>81</v>
      </c>
      <c r="D33" s="34" t="s">
        <v>93</v>
      </c>
      <c r="E33" s="34"/>
      <c r="F33" s="286">
        <f>F34+F36</f>
        <v>10992.05</v>
      </c>
    </row>
    <row r="34" spans="1:6" ht="39">
      <c r="A34" s="47" t="s">
        <v>72</v>
      </c>
      <c r="B34" s="38"/>
      <c r="C34" s="41" t="s">
        <v>81</v>
      </c>
      <c r="D34" s="51" t="s">
        <v>89</v>
      </c>
      <c r="E34" s="51"/>
      <c r="F34" s="290">
        <f>F35</f>
        <v>7647.4</v>
      </c>
    </row>
    <row r="35" spans="1:17" ht="25.5">
      <c r="A35" s="54" t="s">
        <v>85</v>
      </c>
      <c r="B35" s="47"/>
      <c r="C35" s="41" t="s">
        <v>81</v>
      </c>
      <c r="D35" s="51" t="s">
        <v>89</v>
      </c>
      <c r="E35" s="51">
        <v>121</v>
      </c>
      <c r="F35" s="290">
        <f>7387.4+260</f>
        <v>7647.4</v>
      </c>
      <c r="P35" s="151"/>
      <c r="Q35" s="151"/>
    </row>
    <row r="36" spans="1:6" ht="39">
      <c r="A36" s="54" t="s">
        <v>73</v>
      </c>
      <c r="B36" s="54"/>
      <c r="C36" s="41" t="s">
        <v>81</v>
      </c>
      <c r="D36" s="51" t="s">
        <v>86</v>
      </c>
      <c r="E36" s="51"/>
      <c r="F36" s="290">
        <f>F37+F39+F40+F38</f>
        <v>3344.65</v>
      </c>
    </row>
    <row r="37" spans="1:6" ht="25.5">
      <c r="A37" s="54" t="s">
        <v>87</v>
      </c>
      <c r="B37" s="54"/>
      <c r="C37" s="41" t="s">
        <v>81</v>
      </c>
      <c r="D37" s="51" t="s">
        <v>86</v>
      </c>
      <c r="E37" s="51">
        <v>122</v>
      </c>
      <c r="F37" s="290">
        <v>5</v>
      </c>
    </row>
    <row r="38" spans="1:7" ht="25.5" hidden="1">
      <c r="A38" s="48" t="s">
        <v>84</v>
      </c>
      <c r="B38" s="54"/>
      <c r="C38" s="41" t="s">
        <v>81</v>
      </c>
      <c r="D38" s="51" t="s">
        <v>86</v>
      </c>
      <c r="E38" s="51">
        <v>242</v>
      </c>
      <c r="F38" s="290">
        <v>0</v>
      </c>
      <c r="G38" s="151"/>
    </row>
    <row r="39" spans="1:6" ht="25.5">
      <c r="A39" s="54" t="s">
        <v>83</v>
      </c>
      <c r="B39" s="48"/>
      <c r="C39" s="41" t="s">
        <v>81</v>
      </c>
      <c r="D39" s="51" t="s">
        <v>86</v>
      </c>
      <c r="E39" s="51">
        <v>244</v>
      </c>
      <c r="F39" s="290">
        <f>2369.65+600+300</f>
        <v>3269.65</v>
      </c>
    </row>
    <row r="40" spans="1:6" ht="12.75">
      <c r="A40" s="54" t="s">
        <v>112</v>
      </c>
      <c r="B40" s="54"/>
      <c r="C40" s="41" t="s">
        <v>81</v>
      </c>
      <c r="D40" s="51" t="s">
        <v>86</v>
      </c>
      <c r="E40" s="51">
        <v>852</v>
      </c>
      <c r="F40" s="290">
        <v>70</v>
      </c>
    </row>
    <row r="41" spans="1:8" s="121" customFormat="1" ht="20.25" customHeight="1">
      <c r="A41" s="110" t="s">
        <v>270</v>
      </c>
      <c r="B41" s="54"/>
      <c r="C41" s="107" t="s">
        <v>263</v>
      </c>
      <c r="D41" s="122"/>
      <c r="E41" s="122"/>
      <c r="F41" s="287">
        <f>F42</f>
        <v>551.99</v>
      </c>
      <c r="H41" s="210"/>
    </row>
    <row r="42" spans="1:8" s="79" customFormat="1" ht="13.5">
      <c r="A42" s="36" t="s">
        <v>200</v>
      </c>
      <c r="B42" s="110"/>
      <c r="C42" s="81" t="s">
        <v>263</v>
      </c>
      <c r="D42" s="55" t="s">
        <v>42</v>
      </c>
      <c r="E42" s="55"/>
      <c r="F42" s="289">
        <f>F43</f>
        <v>551.99</v>
      </c>
      <c r="H42" s="211"/>
    </row>
    <row r="43" spans="1:8" s="79" customFormat="1" ht="25.5">
      <c r="A43" s="36" t="s">
        <v>292</v>
      </c>
      <c r="B43" s="36"/>
      <c r="C43" s="81" t="s">
        <v>263</v>
      </c>
      <c r="D43" s="34" t="s">
        <v>271</v>
      </c>
      <c r="E43" s="34"/>
      <c r="F43" s="286">
        <f>F44</f>
        <v>551.99</v>
      </c>
      <c r="H43" s="211"/>
    </row>
    <row r="44" spans="1:8" s="42" customFormat="1" ht="39">
      <c r="A44" s="54" t="s">
        <v>73</v>
      </c>
      <c r="B44" s="36"/>
      <c r="C44" s="82" t="s">
        <v>263</v>
      </c>
      <c r="D44" s="51" t="s">
        <v>291</v>
      </c>
      <c r="E44" s="51"/>
      <c r="F44" s="290">
        <f>F45</f>
        <v>551.99</v>
      </c>
      <c r="H44" s="207"/>
    </row>
    <row r="45" spans="1:8" s="42" customFormat="1" ht="25.5">
      <c r="A45" s="54" t="s">
        <v>83</v>
      </c>
      <c r="B45" s="54"/>
      <c r="C45" s="82" t="s">
        <v>263</v>
      </c>
      <c r="D45" s="51" t="s">
        <v>291</v>
      </c>
      <c r="E45" s="51">
        <v>244</v>
      </c>
      <c r="F45" s="290">
        <f>400+150+1.99</f>
        <v>551.99</v>
      </c>
      <c r="H45" s="207"/>
    </row>
    <row r="46" spans="1:8" s="121" customFormat="1" ht="14.25">
      <c r="A46" s="123" t="s">
        <v>208</v>
      </c>
      <c r="B46" s="54"/>
      <c r="C46" s="106" t="s">
        <v>132</v>
      </c>
      <c r="D46" s="111"/>
      <c r="E46" s="114"/>
      <c r="F46" s="292">
        <f>F47</f>
        <v>390</v>
      </c>
      <c r="H46" s="210"/>
    </row>
    <row r="47" spans="1:8" s="39" customFormat="1" ht="13.5">
      <c r="A47" s="36" t="s">
        <v>200</v>
      </c>
      <c r="B47" s="123"/>
      <c r="C47" s="33" t="s">
        <v>132</v>
      </c>
      <c r="D47" s="76" t="s">
        <v>42</v>
      </c>
      <c r="E47" s="76"/>
      <c r="F47" s="286">
        <f>F48</f>
        <v>390</v>
      </c>
      <c r="H47" s="209"/>
    </row>
    <row r="48" spans="1:8" s="39" customFormat="1" ht="12.75">
      <c r="A48" s="38" t="s">
        <v>133</v>
      </c>
      <c r="B48" s="36"/>
      <c r="C48" s="33" t="s">
        <v>132</v>
      </c>
      <c r="D48" s="77" t="s">
        <v>129</v>
      </c>
      <c r="E48" s="77"/>
      <c r="F48" s="286">
        <f>F49</f>
        <v>390</v>
      </c>
      <c r="H48" s="209"/>
    </row>
    <row r="49" spans="1:8" s="42" customFormat="1" ht="39">
      <c r="A49" s="47" t="s">
        <v>293</v>
      </c>
      <c r="B49" s="38"/>
      <c r="C49" s="41" t="s">
        <v>132</v>
      </c>
      <c r="D49" s="51" t="s">
        <v>131</v>
      </c>
      <c r="E49" s="51"/>
      <c r="F49" s="290">
        <f>F50</f>
        <v>390</v>
      </c>
      <c r="H49" s="207"/>
    </row>
    <row r="50" spans="1:8" s="42" customFormat="1" ht="12.75">
      <c r="A50" s="47" t="s">
        <v>202</v>
      </c>
      <c r="B50" s="47"/>
      <c r="C50" s="41" t="s">
        <v>132</v>
      </c>
      <c r="D50" s="51" t="s">
        <v>131</v>
      </c>
      <c r="E50" s="51">
        <v>870</v>
      </c>
      <c r="F50" s="290">
        <f>350+110-70</f>
        <v>390</v>
      </c>
      <c r="H50" s="207"/>
    </row>
    <row r="51" spans="1:8" s="126" customFormat="1" ht="14.25">
      <c r="A51" s="104" t="s">
        <v>90</v>
      </c>
      <c r="B51" s="47"/>
      <c r="C51" s="106" t="s">
        <v>88</v>
      </c>
      <c r="D51" s="105"/>
      <c r="E51" s="105"/>
      <c r="F51" s="287">
        <f>F52</f>
        <v>7269.433</v>
      </c>
      <c r="H51" s="208"/>
    </row>
    <row r="52" spans="1:8" s="75" customFormat="1" ht="13.5">
      <c r="A52" s="36" t="s">
        <v>200</v>
      </c>
      <c r="B52" s="104"/>
      <c r="C52" s="81" t="s">
        <v>88</v>
      </c>
      <c r="D52" s="55" t="s">
        <v>42</v>
      </c>
      <c r="E52" s="55"/>
      <c r="F52" s="289">
        <f>F53</f>
        <v>7269.433</v>
      </c>
      <c r="H52" s="212"/>
    </row>
    <row r="53" spans="1:8" s="75" customFormat="1" ht="12.75">
      <c r="A53" s="38" t="s">
        <v>133</v>
      </c>
      <c r="B53" s="36"/>
      <c r="C53" s="81" t="s">
        <v>88</v>
      </c>
      <c r="D53" s="34" t="s">
        <v>129</v>
      </c>
      <c r="E53" s="34"/>
      <c r="F53" s="286">
        <f>F54+F59+F61+F63+F65+F69+F67</f>
        <v>7269.433</v>
      </c>
      <c r="H53" s="212"/>
    </row>
    <row r="54" spans="1:8" s="32" customFormat="1" ht="39">
      <c r="A54" s="61" t="s">
        <v>203</v>
      </c>
      <c r="B54" s="38"/>
      <c r="C54" s="52" t="s">
        <v>88</v>
      </c>
      <c r="D54" s="51" t="s">
        <v>130</v>
      </c>
      <c r="E54" s="51"/>
      <c r="F54" s="290">
        <f>F55+F57+F58</f>
        <v>5469.39</v>
      </c>
      <c r="H54" s="205"/>
    </row>
    <row r="55" spans="1:8" s="80" customFormat="1" ht="12.75">
      <c r="A55" s="47" t="s">
        <v>204</v>
      </c>
      <c r="B55" s="61"/>
      <c r="C55" s="52" t="s">
        <v>88</v>
      </c>
      <c r="D55" s="51" t="s">
        <v>130</v>
      </c>
      <c r="E55" s="51">
        <v>111</v>
      </c>
      <c r="F55" s="290">
        <f>1125.55+3727</f>
        <v>4852.55</v>
      </c>
      <c r="H55" s="213"/>
    </row>
    <row r="56" spans="1:8" s="39" customFormat="1" ht="25.5" hidden="1">
      <c r="A56" s="47" t="s">
        <v>205</v>
      </c>
      <c r="B56" s="47"/>
      <c r="C56" s="52" t="s">
        <v>88</v>
      </c>
      <c r="D56" s="51" t="s">
        <v>130</v>
      </c>
      <c r="E56" s="51">
        <v>112</v>
      </c>
      <c r="F56" s="290">
        <v>0</v>
      </c>
      <c r="H56" s="209"/>
    </row>
    <row r="57" spans="1:8" s="42" customFormat="1" ht="25.5">
      <c r="A57" s="47" t="s">
        <v>83</v>
      </c>
      <c r="B57" s="47"/>
      <c r="C57" s="52" t="s">
        <v>88</v>
      </c>
      <c r="D57" s="51" t="s">
        <v>130</v>
      </c>
      <c r="E57" s="51">
        <v>244</v>
      </c>
      <c r="F57" s="290">
        <f>851.84-110-145</f>
        <v>596.84</v>
      </c>
      <c r="H57" s="207"/>
    </row>
    <row r="58" spans="1:8" s="42" customFormat="1" ht="12.75">
      <c r="A58" s="47" t="s">
        <v>112</v>
      </c>
      <c r="B58" s="47"/>
      <c r="C58" s="52" t="s">
        <v>88</v>
      </c>
      <c r="D58" s="51" t="s">
        <v>130</v>
      </c>
      <c r="E58" s="51">
        <v>852</v>
      </c>
      <c r="F58" s="290">
        <f>10+10</f>
        <v>20</v>
      </c>
      <c r="H58" s="207"/>
    </row>
    <row r="59" spans="1:6" ht="39.75" customHeight="1">
      <c r="A59" s="47" t="s">
        <v>206</v>
      </c>
      <c r="B59" s="47"/>
      <c r="C59" s="41" t="s">
        <v>88</v>
      </c>
      <c r="D59" s="51" t="s">
        <v>296</v>
      </c>
      <c r="E59" s="51"/>
      <c r="F59" s="290">
        <f>F60</f>
        <v>525</v>
      </c>
    </row>
    <row r="60" spans="1:6" ht="25.5">
      <c r="A60" s="47" t="s">
        <v>83</v>
      </c>
      <c r="B60" s="47"/>
      <c r="C60" s="41" t="s">
        <v>88</v>
      </c>
      <c r="D60" s="51" t="s">
        <v>296</v>
      </c>
      <c r="E60" s="51">
        <v>244</v>
      </c>
      <c r="F60" s="290">
        <f>200+50+275</f>
        <v>525</v>
      </c>
    </row>
    <row r="61" spans="1:8" s="32" customFormat="1" ht="25.5">
      <c r="A61" s="47" t="s">
        <v>207</v>
      </c>
      <c r="B61" s="47"/>
      <c r="C61" s="41" t="s">
        <v>88</v>
      </c>
      <c r="D61" s="51" t="s">
        <v>297</v>
      </c>
      <c r="E61" s="51"/>
      <c r="F61" s="290">
        <f>F62</f>
        <v>1055.219</v>
      </c>
      <c r="H61" s="205"/>
    </row>
    <row r="62" spans="1:8" s="32" customFormat="1" ht="25.5">
      <c r="A62" s="47" t="s">
        <v>83</v>
      </c>
      <c r="B62" s="47"/>
      <c r="C62" s="41" t="s">
        <v>88</v>
      </c>
      <c r="D62" s="51" t="s">
        <v>297</v>
      </c>
      <c r="E62" s="51">
        <v>244</v>
      </c>
      <c r="F62" s="290">
        <f>300+277.219+200+278</f>
        <v>1055.219</v>
      </c>
      <c r="H62" s="205"/>
    </row>
    <row r="63" spans="1:6" ht="39">
      <c r="A63" s="47" t="s">
        <v>201</v>
      </c>
      <c r="B63" s="47"/>
      <c r="C63" s="82" t="s">
        <v>88</v>
      </c>
      <c r="D63" s="51" t="s">
        <v>298</v>
      </c>
      <c r="E63" s="51"/>
      <c r="F63" s="290">
        <f>F64</f>
        <v>15.2</v>
      </c>
    </row>
    <row r="64" spans="1:6" ht="12.75">
      <c r="A64" s="54" t="s">
        <v>112</v>
      </c>
      <c r="B64" s="47"/>
      <c r="C64" s="82" t="s">
        <v>88</v>
      </c>
      <c r="D64" s="51" t="s">
        <v>298</v>
      </c>
      <c r="E64" s="51">
        <v>852</v>
      </c>
      <c r="F64" s="290">
        <v>15.2</v>
      </c>
    </row>
    <row r="65" spans="1:8" ht="25.5">
      <c r="A65" s="54" t="s">
        <v>401</v>
      </c>
      <c r="B65" s="54"/>
      <c r="C65" s="41" t="s">
        <v>88</v>
      </c>
      <c r="D65" s="51" t="s">
        <v>387</v>
      </c>
      <c r="E65" s="51"/>
      <c r="F65" s="290">
        <f>F66</f>
        <v>12.124</v>
      </c>
      <c r="H65" s="31"/>
    </row>
    <row r="66" spans="1:6" s="32" customFormat="1" ht="25.5">
      <c r="A66" s="47" t="s">
        <v>83</v>
      </c>
      <c r="B66" s="54"/>
      <c r="C66" s="41" t="s">
        <v>88</v>
      </c>
      <c r="D66" s="51" t="s">
        <v>387</v>
      </c>
      <c r="E66" s="51">
        <v>244</v>
      </c>
      <c r="F66" s="290">
        <v>12.124</v>
      </c>
    </row>
    <row r="67" spans="1:8" ht="51.75">
      <c r="A67" s="47" t="s">
        <v>39</v>
      </c>
      <c r="B67" s="54"/>
      <c r="C67" s="82" t="s">
        <v>88</v>
      </c>
      <c r="D67" s="51" t="s">
        <v>38</v>
      </c>
      <c r="E67" s="51"/>
      <c r="F67" s="197">
        <f>F68</f>
        <v>92.5</v>
      </c>
      <c r="H67" s="31"/>
    </row>
    <row r="68" spans="1:8" ht="12.75">
      <c r="A68" s="54" t="s">
        <v>112</v>
      </c>
      <c r="B68" s="54"/>
      <c r="C68" s="82" t="s">
        <v>88</v>
      </c>
      <c r="D68" s="51" t="s">
        <v>38</v>
      </c>
      <c r="E68" s="51">
        <v>852</v>
      </c>
      <c r="F68" s="197">
        <v>92.5</v>
      </c>
      <c r="H68" s="31"/>
    </row>
    <row r="69" spans="1:6" s="32" customFormat="1" ht="25.5">
      <c r="A69" s="47" t="s">
        <v>403</v>
      </c>
      <c r="B69" s="54"/>
      <c r="C69" s="41" t="s">
        <v>88</v>
      </c>
      <c r="D69" s="51" t="s">
        <v>402</v>
      </c>
      <c r="E69" s="51"/>
      <c r="F69" s="290">
        <f>F70</f>
        <v>100</v>
      </c>
    </row>
    <row r="70" spans="1:6" s="32" customFormat="1" ht="25.5">
      <c r="A70" s="47" t="s">
        <v>83</v>
      </c>
      <c r="B70" s="104"/>
      <c r="C70" s="41" t="s">
        <v>88</v>
      </c>
      <c r="D70" s="51" t="s">
        <v>402</v>
      </c>
      <c r="E70" s="51">
        <v>244</v>
      </c>
      <c r="F70" s="290">
        <v>100</v>
      </c>
    </row>
    <row r="71" spans="1:8" s="108" customFormat="1" ht="14.25">
      <c r="A71" s="104" t="s">
        <v>319</v>
      </c>
      <c r="B71" s="104"/>
      <c r="C71" s="107" t="s">
        <v>260</v>
      </c>
      <c r="D71" s="105"/>
      <c r="E71" s="105"/>
      <c r="F71" s="287">
        <f>F72</f>
        <v>498.35400000000004</v>
      </c>
      <c r="H71" s="214"/>
    </row>
    <row r="72" spans="1:8" s="117" customFormat="1" ht="14.25">
      <c r="A72" s="104" t="s">
        <v>261</v>
      </c>
      <c r="B72" s="36"/>
      <c r="C72" s="107" t="s">
        <v>262</v>
      </c>
      <c r="D72" s="105"/>
      <c r="E72" s="105"/>
      <c r="F72" s="287">
        <f>F73</f>
        <v>498.35400000000004</v>
      </c>
      <c r="H72" s="206"/>
    </row>
    <row r="73" spans="1:8" s="75" customFormat="1" ht="12.75">
      <c r="A73" s="36" t="s">
        <v>200</v>
      </c>
      <c r="B73" s="38"/>
      <c r="C73" s="81" t="s">
        <v>262</v>
      </c>
      <c r="D73" s="55" t="s">
        <v>42</v>
      </c>
      <c r="E73" s="55"/>
      <c r="F73" s="289">
        <f>F74</f>
        <v>498.35400000000004</v>
      </c>
      <c r="H73" s="212"/>
    </row>
    <row r="74" spans="1:8" s="75" customFormat="1" ht="12.75">
      <c r="A74" s="38" t="s">
        <v>133</v>
      </c>
      <c r="B74" s="61"/>
      <c r="C74" s="81" t="s">
        <v>262</v>
      </c>
      <c r="D74" s="34" t="s">
        <v>129</v>
      </c>
      <c r="E74" s="34"/>
      <c r="F74" s="286">
        <f>F75</f>
        <v>498.35400000000004</v>
      </c>
      <c r="H74" s="212"/>
    </row>
    <row r="75" spans="1:8" s="32" customFormat="1" ht="39">
      <c r="A75" s="61" t="s">
        <v>381</v>
      </c>
      <c r="B75" s="47"/>
      <c r="C75" s="52" t="s">
        <v>262</v>
      </c>
      <c r="D75" s="51" t="s">
        <v>320</v>
      </c>
      <c r="E75" s="51"/>
      <c r="F75" s="290">
        <f>F76+F77+F78</f>
        <v>498.35400000000004</v>
      </c>
      <c r="H75" s="205"/>
    </row>
    <row r="76" spans="1:8" s="80" customFormat="1" ht="12.75">
      <c r="A76" s="47" t="s">
        <v>204</v>
      </c>
      <c r="B76" s="47"/>
      <c r="C76" s="52" t="s">
        <v>262</v>
      </c>
      <c r="D76" s="51" t="s">
        <v>320</v>
      </c>
      <c r="E76" s="51">
        <v>121</v>
      </c>
      <c r="F76" s="290">
        <v>480</v>
      </c>
      <c r="H76" s="213"/>
    </row>
    <row r="77" spans="1:8" s="39" customFormat="1" ht="25.5">
      <c r="A77" s="47" t="s">
        <v>205</v>
      </c>
      <c r="B77" s="47"/>
      <c r="C77" s="52" t="s">
        <v>262</v>
      </c>
      <c r="D77" s="51" t="s">
        <v>320</v>
      </c>
      <c r="E77" s="51">
        <v>122</v>
      </c>
      <c r="F77" s="290">
        <v>0.3</v>
      </c>
      <c r="H77" s="209"/>
    </row>
    <row r="78" spans="1:8" s="42" customFormat="1" ht="25.5">
      <c r="A78" s="47" t="s">
        <v>83</v>
      </c>
      <c r="B78" s="104"/>
      <c r="C78" s="52" t="s">
        <v>262</v>
      </c>
      <c r="D78" s="51" t="s">
        <v>320</v>
      </c>
      <c r="E78" s="51">
        <v>244</v>
      </c>
      <c r="F78" s="290">
        <f>29.832-11.778</f>
        <v>18.054000000000002</v>
      </c>
      <c r="H78" s="207"/>
    </row>
    <row r="79" spans="1:8" s="108" customFormat="1" ht="27.75">
      <c r="A79" s="104" t="s">
        <v>143</v>
      </c>
      <c r="B79" s="104"/>
      <c r="C79" s="107" t="s">
        <v>142</v>
      </c>
      <c r="D79" s="105"/>
      <c r="E79" s="105"/>
      <c r="F79" s="287">
        <f>F80+F85+F90</f>
        <v>499.99999999999994</v>
      </c>
      <c r="H79" s="214"/>
    </row>
    <row r="80" spans="1:8" s="117" customFormat="1" ht="42">
      <c r="A80" s="104" t="s">
        <v>144</v>
      </c>
      <c r="B80" s="36"/>
      <c r="C80" s="107" t="s">
        <v>123</v>
      </c>
      <c r="D80" s="105"/>
      <c r="E80" s="105"/>
      <c r="F80" s="287">
        <f>F81</f>
        <v>261.79999999999995</v>
      </c>
      <c r="H80" s="206"/>
    </row>
    <row r="81" spans="1:8" s="42" customFormat="1" ht="25.5">
      <c r="A81" s="36" t="s">
        <v>299</v>
      </c>
      <c r="B81" s="38"/>
      <c r="C81" s="81" t="s">
        <v>123</v>
      </c>
      <c r="D81" s="34" t="s">
        <v>44</v>
      </c>
      <c r="E81" s="34"/>
      <c r="F81" s="286">
        <f>F82</f>
        <v>261.79999999999995</v>
      </c>
      <c r="H81" s="207"/>
    </row>
    <row r="82" spans="1:8" s="39" customFormat="1" ht="51.75">
      <c r="A82" s="38" t="s">
        <v>300</v>
      </c>
      <c r="B82" s="44"/>
      <c r="C82" s="81" t="s">
        <v>123</v>
      </c>
      <c r="D82" s="34" t="s">
        <v>49</v>
      </c>
      <c r="E82" s="34"/>
      <c r="F82" s="286">
        <f>F83</f>
        <v>261.79999999999995</v>
      </c>
      <c r="H82" s="209"/>
    </row>
    <row r="83" spans="1:8" s="42" customFormat="1" ht="90.75">
      <c r="A83" s="44" t="s">
        <v>302</v>
      </c>
      <c r="B83" s="54"/>
      <c r="C83" s="82" t="s">
        <v>123</v>
      </c>
      <c r="D83" s="1" t="s">
        <v>301</v>
      </c>
      <c r="E83" s="1"/>
      <c r="F83" s="291">
        <f>F84</f>
        <v>261.79999999999995</v>
      </c>
      <c r="H83" s="207"/>
    </row>
    <row r="84" spans="1:8" s="42" customFormat="1" ht="25.5">
      <c r="A84" s="54" t="s">
        <v>83</v>
      </c>
      <c r="B84" s="112"/>
      <c r="C84" s="82" t="s">
        <v>123</v>
      </c>
      <c r="D84" s="1" t="s">
        <v>301</v>
      </c>
      <c r="E84" s="1" t="s">
        <v>111</v>
      </c>
      <c r="F84" s="291">
        <f>700-138.2-300</f>
        <v>261.79999999999995</v>
      </c>
      <c r="H84" s="207"/>
    </row>
    <row r="85" spans="1:8" s="115" customFormat="1" ht="14.25">
      <c r="A85" s="112" t="s">
        <v>193</v>
      </c>
      <c r="B85" s="36"/>
      <c r="C85" s="111" t="s">
        <v>194</v>
      </c>
      <c r="D85" s="113"/>
      <c r="E85" s="114"/>
      <c r="F85" s="293">
        <f>F86</f>
        <v>234.2</v>
      </c>
      <c r="H85" s="215"/>
    </row>
    <row r="86" spans="1:8" s="42" customFormat="1" ht="25.5">
      <c r="A86" s="36" t="s">
        <v>299</v>
      </c>
      <c r="B86" s="36"/>
      <c r="C86" s="81" t="s">
        <v>194</v>
      </c>
      <c r="D86" s="34" t="s">
        <v>44</v>
      </c>
      <c r="E86" s="34"/>
      <c r="F86" s="286">
        <f>F88</f>
        <v>234.2</v>
      </c>
      <c r="H86" s="207"/>
    </row>
    <row r="87" spans="1:8" s="42" customFormat="1" ht="51.75">
      <c r="A87" s="36" t="s">
        <v>365</v>
      </c>
      <c r="B87" s="67"/>
      <c r="C87" s="167" t="s">
        <v>194</v>
      </c>
      <c r="D87" s="168" t="s">
        <v>50</v>
      </c>
      <c r="E87" s="34"/>
      <c r="F87" s="286">
        <f>F88</f>
        <v>234.2</v>
      </c>
      <c r="H87" s="207"/>
    </row>
    <row r="88" spans="1:6" ht="64.5">
      <c r="A88" s="67" t="s">
        <v>303</v>
      </c>
      <c r="B88" s="47"/>
      <c r="C88" s="60" t="s">
        <v>194</v>
      </c>
      <c r="D88" s="58" t="s">
        <v>304</v>
      </c>
      <c r="E88" s="70"/>
      <c r="F88" s="294">
        <f>F89</f>
        <v>234.2</v>
      </c>
    </row>
    <row r="89" spans="1:6" ht="25.5">
      <c r="A89" s="47" t="s">
        <v>83</v>
      </c>
      <c r="B89" s="110"/>
      <c r="C89" s="60" t="s">
        <v>194</v>
      </c>
      <c r="D89" s="58" t="s">
        <v>304</v>
      </c>
      <c r="E89" s="59">
        <v>244</v>
      </c>
      <c r="F89" s="294">
        <f>96+138.2</f>
        <v>234.2</v>
      </c>
    </row>
    <row r="90" spans="1:8" s="108" customFormat="1" ht="27.75">
      <c r="A90" s="110" t="s">
        <v>191</v>
      </c>
      <c r="B90" s="36"/>
      <c r="C90" s="111" t="s">
        <v>192</v>
      </c>
      <c r="D90" s="105"/>
      <c r="E90" s="105"/>
      <c r="F90" s="287">
        <f>F91</f>
        <v>4</v>
      </c>
      <c r="H90" s="214"/>
    </row>
    <row r="91" spans="1:8" s="42" customFormat="1" ht="25.5">
      <c r="A91" s="36" t="s">
        <v>299</v>
      </c>
      <c r="B91" s="62"/>
      <c r="C91" s="81" t="s">
        <v>192</v>
      </c>
      <c r="D91" s="34" t="s">
        <v>44</v>
      </c>
      <c r="E91" s="34"/>
      <c r="F91" s="286">
        <f>F92</f>
        <v>4</v>
      </c>
      <c r="H91" s="207"/>
    </row>
    <row r="92" spans="1:8" s="39" customFormat="1" ht="51.75">
      <c r="A92" s="62" t="s">
        <v>305</v>
      </c>
      <c r="B92" s="67"/>
      <c r="C92" s="63" t="s">
        <v>192</v>
      </c>
      <c r="D92" s="72" t="s">
        <v>48</v>
      </c>
      <c r="E92" s="71"/>
      <c r="F92" s="295">
        <f>F93</f>
        <v>4</v>
      </c>
      <c r="H92" s="209"/>
    </row>
    <row r="93" spans="1:8" s="78" customFormat="1" ht="68.25" customHeight="1">
      <c r="A93" s="67" t="s">
        <v>34</v>
      </c>
      <c r="B93" s="47"/>
      <c r="C93" s="60" t="s">
        <v>192</v>
      </c>
      <c r="D93" s="64" t="s">
        <v>306</v>
      </c>
      <c r="E93" s="71"/>
      <c r="F93" s="294">
        <f>F94</f>
        <v>4</v>
      </c>
      <c r="H93" s="216"/>
    </row>
    <row r="94" spans="1:8" s="78" customFormat="1" ht="25.5">
      <c r="A94" s="47" t="s">
        <v>83</v>
      </c>
      <c r="B94" s="104"/>
      <c r="C94" s="60" t="s">
        <v>192</v>
      </c>
      <c r="D94" s="64" t="s">
        <v>306</v>
      </c>
      <c r="E94" s="59">
        <v>244</v>
      </c>
      <c r="F94" s="294">
        <v>4</v>
      </c>
      <c r="H94" s="216"/>
    </row>
    <row r="95" spans="1:8" s="108" customFormat="1" ht="14.25">
      <c r="A95" s="104" t="s">
        <v>146</v>
      </c>
      <c r="B95" s="112"/>
      <c r="C95" s="107" t="s">
        <v>145</v>
      </c>
      <c r="D95" s="105"/>
      <c r="E95" s="105"/>
      <c r="F95" s="287">
        <f>F96+F109</f>
        <v>8098.777</v>
      </c>
      <c r="H95" s="214"/>
    </row>
    <row r="96" spans="1:8" s="117" customFormat="1" ht="14.25">
      <c r="A96" s="112" t="s">
        <v>187</v>
      </c>
      <c r="B96" s="62"/>
      <c r="C96" s="111" t="s">
        <v>188</v>
      </c>
      <c r="D96" s="113"/>
      <c r="E96" s="162"/>
      <c r="F96" s="293">
        <f>F97</f>
        <v>7598.777</v>
      </c>
      <c r="H96" s="206"/>
    </row>
    <row r="97" spans="1:6" ht="25.5">
      <c r="A97" s="62" t="s">
        <v>307</v>
      </c>
      <c r="B97" s="62"/>
      <c r="C97" s="63" t="s">
        <v>188</v>
      </c>
      <c r="D97" s="66" t="s">
        <v>309</v>
      </c>
      <c r="E97" s="69"/>
      <c r="F97" s="295">
        <f>F98+F103</f>
        <v>7598.777</v>
      </c>
    </row>
    <row r="98" spans="1:8" s="75" customFormat="1" ht="51.75">
      <c r="A98" s="62" t="s">
        <v>308</v>
      </c>
      <c r="B98" s="67"/>
      <c r="C98" s="63" t="s">
        <v>188</v>
      </c>
      <c r="D98" s="66" t="s">
        <v>310</v>
      </c>
      <c r="E98" s="68"/>
      <c r="F98" s="295">
        <f>F99+F101</f>
        <v>4659.577</v>
      </c>
      <c r="H98" s="212"/>
    </row>
    <row r="99" spans="1:6" ht="64.5">
      <c r="A99" s="67" t="s">
        <v>311</v>
      </c>
      <c r="B99" s="47"/>
      <c r="C99" s="60" t="s">
        <v>188</v>
      </c>
      <c r="D99" s="58" t="s">
        <v>312</v>
      </c>
      <c r="E99" s="69"/>
      <c r="F99" s="294">
        <f>F100</f>
        <v>3097.65</v>
      </c>
    </row>
    <row r="100" spans="1:8" s="39" customFormat="1" ht="25.5">
      <c r="A100" s="47" t="s">
        <v>83</v>
      </c>
      <c r="B100" s="47"/>
      <c r="C100" s="60" t="s">
        <v>188</v>
      </c>
      <c r="D100" s="58" t="s">
        <v>312</v>
      </c>
      <c r="E100" s="59">
        <v>244</v>
      </c>
      <c r="F100" s="294">
        <f>2181.8+775.85+140</f>
        <v>3097.65</v>
      </c>
      <c r="H100" s="209"/>
    </row>
    <row r="101" spans="1:6" ht="25.5">
      <c r="A101" s="67" t="s">
        <v>422</v>
      </c>
      <c r="B101" s="47"/>
      <c r="C101" s="60" t="s">
        <v>188</v>
      </c>
      <c r="D101" s="58" t="s">
        <v>421</v>
      </c>
      <c r="E101" s="69"/>
      <c r="F101" s="294">
        <f>F102</f>
        <v>1561.9270000000001</v>
      </c>
    </row>
    <row r="102" spans="1:8" s="39" customFormat="1" ht="25.5">
      <c r="A102" s="47" t="s">
        <v>83</v>
      </c>
      <c r="B102" s="62"/>
      <c r="C102" s="60" t="s">
        <v>188</v>
      </c>
      <c r="D102" s="58" t="s">
        <v>421</v>
      </c>
      <c r="E102" s="59">
        <v>244</v>
      </c>
      <c r="F102" s="294">
        <f>836.327+725.6</f>
        <v>1561.9270000000001</v>
      </c>
      <c r="H102" s="209"/>
    </row>
    <row r="103" spans="1:6" ht="25.5">
      <c r="A103" s="62" t="s">
        <v>307</v>
      </c>
      <c r="B103" s="62"/>
      <c r="C103" s="63" t="s">
        <v>188</v>
      </c>
      <c r="D103" s="66" t="s">
        <v>309</v>
      </c>
      <c r="E103" s="69"/>
      <c r="F103" s="295">
        <f>F104</f>
        <v>2939.2</v>
      </c>
    </row>
    <row r="104" spans="1:8" s="79" customFormat="1" ht="51.75">
      <c r="A104" s="62" t="s">
        <v>313</v>
      </c>
      <c r="B104" s="67"/>
      <c r="C104" s="63" t="s">
        <v>188</v>
      </c>
      <c r="D104" s="66" t="s">
        <v>314</v>
      </c>
      <c r="E104" s="71"/>
      <c r="F104" s="295">
        <f>F105+F107</f>
        <v>2939.2</v>
      </c>
      <c r="H104" s="211"/>
    </row>
    <row r="105" spans="1:6" ht="90.75">
      <c r="A105" s="67" t="s">
        <v>390</v>
      </c>
      <c r="B105" s="47"/>
      <c r="C105" s="60" t="s">
        <v>188</v>
      </c>
      <c r="D105" s="58" t="s">
        <v>314</v>
      </c>
      <c r="E105" s="69"/>
      <c r="F105" s="294">
        <f>F106</f>
        <v>1552</v>
      </c>
    </row>
    <row r="106" spans="1:6" ht="25.5">
      <c r="A106" s="47" t="s">
        <v>83</v>
      </c>
      <c r="B106" s="67"/>
      <c r="C106" s="60" t="s">
        <v>188</v>
      </c>
      <c r="D106" s="58" t="s">
        <v>314</v>
      </c>
      <c r="E106" s="59">
        <v>244</v>
      </c>
      <c r="F106" s="294">
        <f>720+832</f>
        <v>1552</v>
      </c>
    </row>
    <row r="107" spans="1:8" s="79" customFormat="1" ht="78">
      <c r="A107" s="67" t="s">
        <v>315</v>
      </c>
      <c r="B107" s="47"/>
      <c r="C107" s="60" t="s">
        <v>188</v>
      </c>
      <c r="D107" s="58" t="s">
        <v>316</v>
      </c>
      <c r="E107" s="69"/>
      <c r="F107" s="294">
        <f>F108</f>
        <v>1387.2</v>
      </c>
      <c r="H107" s="211"/>
    </row>
    <row r="108" spans="1:8" s="79" customFormat="1" ht="25.5">
      <c r="A108" s="47" t="s">
        <v>83</v>
      </c>
      <c r="B108" s="104"/>
      <c r="C108" s="60" t="s">
        <v>188</v>
      </c>
      <c r="D108" s="58" t="s">
        <v>316</v>
      </c>
      <c r="E108" s="59">
        <v>244</v>
      </c>
      <c r="F108" s="294">
        <v>1387.2</v>
      </c>
      <c r="H108" s="211"/>
    </row>
    <row r="109" spans="1:8" s="108" customFormat="1" ht="14.25">
      <c r="A109" s="104" t="s">
        <v>76</v>
      </c>
      <c r="B109" s="36"/>
      <c r="C109" s="107" t="s">
        <v>75</v>
      </c>
      <c r="D109" s="105"/>
      <c r="E109" s="105"/>
      <c r="F109" s="287">
        <f>F110</f>
        <v>500</v>
      </c>
      <c r="H109" s="214"/>
    </row>
    <row r="110" spans="1:8" s="42" customFormat="1" ht="12.75">
      <c r="A110" s="36" t="s">
        <v>200</v>
      </c>
      <c r="B110" s="38"/>
      <c r="C110" s="81" t="s">
        <v>75</v>
      </c>
      <c r="D110" s="55" t="s">
        <v>42</v>
      </c>
      <c r="E110" s="55"/>
      <c r="F110" s="289">
        <f>F111</f>
        <v>500</v>
      </c>
      <c r="H110" s="207"/>
    </row>
    <row r="111" spans="1:8" s="39" customFormat="1" ht="12.75">
      <c r="A111" s="38" t="s">
        <v>133</v>
      </c>
      <c r="B111" s="44"/>
      <c r="C111" s="33" t="s">
        <v>75</v>
      </c>
      <c r="D111" s="77" t="s">
        <v>129</v>
      </c>
      <c r="E111" s="77"/>
      <c r="F111" s="286">
        <f>F112</f>
        <v>500</v>
      </c>
      <c r="H111" s="209"/>
    </row>
    <row r="112" spans="1:8" s="42" customFormat="1" ht="12.75">
      <c r="A112" s="44" t="s">
        <v>317</v>
      </c>
      <c r="B112" s="47"/>
      <c r="C112" s="82" t="s">
        <v>75</v>
      </c>
      <c r="D112" s="1" t="s">
        <v>318</v>
      </c>
      <c r="E112" s="1"/>
      <c r="F112" s="291">
        <f>F113</f>
        <v>500</v>
      </c>
      <c r="H112" s="207"/>
    </row>
    <row r="113" spans="1:8" s="42" customFormat="1" ht="25.5">
      <c r="A113" s="47" t="s">
        <v>83</v>
      </c>
      <c r="B113" s="176"/>
      <c r="C113" s="82" t="s">
        <v>75</v>
      </c>
      <c r="D113" s="1" t="s">
        <v>318</v>
      </c>
      <c r="E113" s="1" t="s">
        <v>111</v>
      </c>
      <c r="F113" s="291">
        <v>500</v>
      </c>
      <c r="H113" s="207"/>
    </row>
    <row r="114" spans="1:8" s="108" customFormat="1" ht="14.25">
      <c r="A114" s="176" t="s">
        <v>198</v>
      </c>
      <c r="B114" s="176"/>
      <c r="C114" s="107" t="s">
        <v>136</v>
      </c>
      <c r="D114" s="105"/>
      <c r="E114" s="105"/>
      <c r="F114" s="287">
        <f>F115+F144+F167</f>
        <v>106241.88419999997</v>
      </c>
      <c r="H114" s="214"/>
    </row>
    <row r="115" spans="1:8" s="117" customFormat="1" ht="14.25">
      <c r="A115" s="176" t="s">
        <v>68</v>
      </c>
      <c r="B115" s="36"/>
      <c r="C115" s="107" t="s">
        <v>67</v>
      </c>
      <c r="D115" s="105"/>
      <c r="E115" s="105"/>
      <c r="F115" s="287">
        <f>F116+F124+F128</f>
        <v>75314.61497999998</v>
      </c>
      <c r="H115" s="206"/>
    </row>
    <row r="116" spans="1:8" s="42" customFormat="1" ht="12.75">
      <c r="A116" s="36" t="s">
        <v>200</v>
      </c>
      <c r="B116" s="38"/>
      <c r="C116" s="81" t="s">
        <v>67</v>
      </c>
      <c r="D116" s="55" t="s">
        <v>42</v>
      </c>
      <c r="E116" s="55"/>
      <c r="F116" s="289">
        <f>F117</f>
        <v>4179</v>
      </c>
      <c r="H116" s="207"/>
    </row>
    <row r="117" spans="1:8" s="32" customFormat="1" ht="12.75">
      <c r="A117" s="38" t="s">
        <v>133</v>
      </c>
      <c r="B117" s="103"/>
      <c r="C117" s="81" t="s">
        <v>67</v>
      </c>
      <c r="D117" s="34" t="s">
        <v>129</v>
      </c>
      <c r="E117" s="34"/>
      <c r="F117" s="286">
        <f>F118+F120+F122</f>
        <v>4179</v>
      </c>
      <c r="H117" s="205"/>
    </row>
    <row r="118" spans="1:6" ht="39">
      <c r="A118" s="264" t="s">
        <v>21</v>
      </c>
      <c r="B118" s="16"/>
      <c r="C118" s="82" t="s">
        <v>67</v>
      </c>
      <c r="D118" s="58" t="s">
        <v>329</v>
      </c>
      <c r="E118" s="69"/>
      <c r="F118" s="294">
        <f>F119</f>
        <v>2779</v>
      </c>
    </row>
    <row r="119" spans="1:6" ht="25.5">
      <c r="A119" s="47" t="s">
        <v>83</v>
      </c>
      <c r="B119" s="16"/>
      <c r="C119" s="82" t="s">
        <v>67</v>
      </c>
      <c r="D119" s="58" t="s">
        <v>329</v>
      </c>
      <c r="E119" s="59">
        <v>244</v>
      </c>
      <c r="F119" s="294">
        <f>700+100+3749-260-800-140-570</f>
        <v>2779</v>
      </c>
    </row>
    <row r="120" spans="1:6" ht="39">
      <c r="A120" s="16" t="s">
        <v>334</v>
      </c>
      <c r="B120" s="47"/>
      <c r="C120" s="82" t="s">
        <v>67</v>
      </c>
      <c r="D120" s="58" t="s">
        <v>335</v>
      </c>
      <c r="E120" s="163"/>
      <c r="F120" s="294">
        <f>F121</f>
        <v>1400</v>
      </c>
    </row>
    <row r="121" spans="1:8" s="42" customFormat="1" ht="25.5">
      <c r="A121" s="47" t="s">
        <v>83</v>
      </c>
      <c r="B121" s="47"/>
      <c r="C121" s="82" t="s">
        <v>67</v>
      </c>
      <c r="D121" s="58" t="s">
        <v>335</v>
      </c>
      <c r="E121" s="1" t="s">
        <v>111</v>
      </c>
      <c r="F121" s="291">
        <v>1400</v>
      </c>
      <c r="H121" s="207"/>
    </row>
    <row r="122" spans="1:6" ht="39" hidden="1">
      <c r="A122" s="16" t="s">
        <v>389</v>
      </c>
      <c r="B122" s="47"/>
      <c r="C122" s="82" t="s">
        <v>67</v>
      </c>
      <c r="D122" s="58" t="s">
        <v>387</v>
      </c>
      <c r="E122" s="163"/>
      <c r="F122" s="294">
        <f>F123</f>
        <v>0</v>
      </c>
    </row>
    <row r="123" spans="1:8" s="42" customFormat="1" ht="25.5" hidden="1">
      <c r="A123" s="16" t="s">
        <v>70</v>
      </c>
      <c r="B123" s="36"/>
      <c r="C123" s="82" t="s">
        <v>67</v>
      </c>
      <c r="D123" s="58" t="s">
        <v>387</v>
      </c>
      <c r="E123" s="1" t="s">
        <v>69</v>
      </c>
      <c r="F123" s="291"/>
      <c r="H123" s="207"/>
    </row>
    <row r="124" spans="1:8" s="75" customFormat="1" ht="39">
      <c r="A124" s="36" t="s">
        <v>330</v>
      </c>
      <c r="B124" s="124"/>
      <c r="C124" s="33" t="s">
        <v>67</v>
      </c>
      <c r="D124" s="34" t="s">
        <v>118</v>
      </c>
      <c r="E124" s="34"/>
      <c r="F124" s="286">
        <f>F125</f>
        <v>1100</v>
      </c>
      <c r="H124" s="212"/>
    </row>
    <row r="125" spans="1:8" s="84" customFormat="1" ht="63.75" customHeight="1">
      <c r="A125" s="124" t="s">
        <v>331</v>
      </c>
      <c r="B125" s="43"/>
      <c r="C125" s="33" t="s">
        <v>67</v>
      </c>
      <c r="D125" s="34" t="s">
        <v>332</v>
      </c>
      <c r="E125" s="34"/>
      <c r="F125" s="286">
        <f>F126</f>
        <v>1100</v>
      </c>
      <c r="H125" s="217"/>
    </row>
    <row r="126" spans="1:8" s="84" customFormat="1" ht="70.5" customHeight="1">
      <c r="A126" s="43" t="s">
        <v>388</v>
      </c>
      <c r="B126" s="16"/>
      <c r="C126" s="82" t="s">
        <v>67</v>
      </c>
      <c r="D126" s="164" t="s">
        <v>333</v>
      </c>
      <c r="E126" s="1"/>
      <c r="F126" s="291">
        <f>F127</f>
        <v>1100</v>
      </c>
      <c r="H126" s="217"/>
    </row>
    <row r="127" spans="1:8" s="83" customFormat="1" ht="25.5">
      <c r="A127" s="47" t="s">
        <v>209</v>
      </c>
      <c r="B127" s="33"/>
      <c r="C127" s="82" t="s">
        <v>67</v>
      </c>
      <c r="D127" s="164" t="s">
        <v>333</v>
      </c>
      <c r="E127" s="59">
        <v>243</v>
      </c>
      <c r="F127" s="294">
        <f>1100</f>
        <v>1100</v>
      </c>
      <c r="H127" s="218"/>
    </row>
    <row r="128" spans="1:8" s="79" customFormat="1" ht="51.75">
      <c r="A128" s="62" t="s">
        <v>322</v>
      </c>
      <c r="B128" s="41"/>
      <c r="C128" s="81" t="s">
        <v>67</v>
      </c>
      <c r="D128" s="63" t="s">
        <v>43</v>
      </c>
      <c r="E128" s="65"/>
      <c r="F128" s="295">
        <f>F129+F139</f>
        <v>70035.61497999998</v>
      </c>
      <c r="H128" s="211"/>
    </row>
    <row r="129" spans="1:8" s="75" customFormat="1" ht="103.5">
      <c r="A129" s="62" t="s">
        <v>324</v>
      </c>
      <c r="B129" s="41"/>
      <c r="C129" s="81" t="s">
        <v>67</v>
      </c>
      <c r="D129" s="66" t="s">
        <v>323</v>
      </c>
      <c r="E129" s="68"/>
      <c r="F129" s="295">
        <f>F130+F132+F137</f>
        <v>67864.27497999999</v>
      </c>
      <c r="H129" s="212"/>
    </row>
    <row r="130" spans="1:8" s="75" customFormat="1" ht="129.75" customHeight="1">
      <c r="A130" s="67" t="s">
        <v>326</v>
      </c>
      <c r="B130" s="41"/>
      <c r="C130" s="82" t="s">
        <v>67</v>
      </c>
      <c r="D130" s="58" t="s">
        <v>392</v>
      </c>
      <c r="E130" s="68"/>
      <c r="F130" s="295">
        <f>F131</f>
        <v>22889.82087</v>
      </c>
      <c r="H130" s="212"/>
    </row>
    <row r="131" spans="1:9" ht="23.25" customHeight="1">
      <c r="A131" s="16" t="s">
        <v>416</v>
      </c>
      <c r="B131" s="62"/>
      <c r="C131" s="82" t="s">
        <v>67</v>
      </c>
      <c r="D131" s="58" t="s">
        <v>392</v>
      </c>
      <c r="E131" s="59">
        <v>414</v>
      </c>
      <c r="F131" s="294">
        <f>9469.23287+10163.92456-10163.92456+13420.588</f>
        <v>22889.82087</v>
      </c>
      <c r="H131" s="202">
        <f>10163924.56+9469232.87</f>
        <v>19633157.43</v>
      </c>
      <c r="I131" s="202">
        <v>13420588</v>
      </c>
    </row>
    <row r="132" spans="1:6" ht="132" customHeight="1">
      <c r="A132" s="178" t="s">
        <v>395</v>
      </c>
      <c r="B132" s="62"/>
      <c r="C132" s="179" t="s">
        <v>67</v>
      </c>
      <c r="D132" s="180" t="s">
        <v>325</v>
      </c>
      <c r="E132" s="181"/>
      <c r="F132" s="296">
        <f>F133+F135</f>
        <v>36811.80411</v>
      </c>
    </row>
    <row r="133" spans="1:6" ht="132" customHeight="1">
      <c r="A133" s="67" t="s">
        <v>393</v>
      </c>
      <c r="B133" s="67"/>
      <c r="C133" s="82" t="s">
        <v>67</v>
      </c>
      <c r="D133" s="58" t="s">
        <v>325</v>
      </c>
      <c r="E133" s="69"/>
      <c r="F133" s="294">
        <f>F134</f>
        <v>18963.33062</v>
      </c>
    </row>
    <row r="134" spans="1:9" ht="25.5">
      <c r="A134" s="16" t="s">
        <v>416</v>
      </c>
      <c r="B134" s="16"/>
      <c r="C134" s="82" t="s">
        <v>67</v>
      </c>
      <c r="D134" s="58" t="s">
        <v>325</v>
      </c>
      <c r="E134" s="59">
        <v>414</v>
      </c>
      <c r="F134" s="294">
        <f>7665.56942+12600.42658-12600.42658+11297.7612</f>
        <v>18963.33062</v>
      </c>
      <c r="H134" s="202">
        <f>7665569.42+12600426.58</f>
        <v>20265996</v>
      </c>
      <c r="I134" s="202">
        <v>11297761.2</v>
      </c>
    </row>
    <row r="135" spans="1:10" ht="132" customHeight="1">
      <c r="A135" s="67" t="s">
        <v>394</v>
      </c>
      <c r="B135" s="67"/>
      <c r="C135" s="82" t="s">
        <v>67</v>
      </c>
      <c r="D135" s="58" t="s">
        <v>325</v>
      </c>
      <c r="E135" s="69"/>
      <c r="F135" s="294">
        <f>F136</f>
        <v>17848.47349</v>
      </c>
      <c r="J135" s="222">
        <f>8162.65-947.175+41664.99</f>
        <v>48880.465</v>
      </c>
    </row>
    <row r="136" spans="1:9" ht="35.25" customHeight="1">
      <c r="A136" s="16" t="s">
        <v>416</v>
      </c>
      <c r="B136" s="67"/>
      <c r="C136" s="82" t="s">
        <v>67</v>
      </c>
      <c r="D136" s="58" t="s">
        <v>325</v>
      </c>
      <c r="E136" s="59">
        <v>414</v>
      </c>
      <c r="F136" s="294">
        <f>18900.63986+901.83169-18900.63986+16946.6418</f>
        <v>17848.47349</v>
      </c>
      <c r="H136" s="202">
        <f>18900639.86</f>
        <v>18900639.86</v>
      </c>
      <c r="I136" s="202">
        <v>16946641.8</v>
      </c>
    </row>
    <row r="137" spans="1:8" s="79" customFormat="1" ht="129.75">
      <c r="A137" s="67" t="s">
        <v>327</v>
      </c>
      <c r="B137" s="16"/>
      <c r="C137" s="82" t="s">
        <v>67</v>
      </c>
      <c r="D137" s="58" t="s">
        <v>363</v>
      </c>
      <c r="E137" s="69"/>
      <c r="F137" s="294">
        <f>F138</f>
        <v>8162.65</v>
      </c>
      <c r="H137" s="211">
        <f>(F138+F136-18900.63986)*1000</f>
        <v>7110483.629999999</v>
      </c>
    </row>
    <row r="138" spans="1:9" s="75" customFormat="1" ht="32.25" customHeight="1">
      <c r="A138" s="16" t="s">
        <v>416</v>
      </c>
      <c r="B138" s="16"/>
      <c r="C138" s="82" t="s">
        <v>67</v>
      </c>
      <c r="D138" s="58" t="s">
        <v>363</v>
      </c>
      <c r="E138" s="59">
        <v>414</v>
      </c>
      <c r="F138" s="294">
        <v>8162.65</v>
      </c>
      <c r="H138" s="212"/>
      <c r="I138" s="220">
        <f>H137+H136+H134+H131</f>
        <v>65910276.919999994</v>
      </c>
    </row>
    <row r="139" spans="1:6" s="75" customFormat="1" ht="78">
      <c r="A139" s="62" t="s">
        <v>418</v>
      </c>
      <c r="B139" s="16"/>
      <c r="C139" s="81" t="s">
        <v>67</v>
      </c>
      <c r="D139" s="66" t="s">
        <v>419</v>
      </c>
      <c r="E139" s="68"/>
      <c r="F139" s="200">
        <f>F140+F142</f>
        <v>2171.34</v>
      </c>
    </row>
    <row r="140" spans="1:6" s="75" customFormat="1" ht="103.5" customHeight="1">
      <c r="A140" s="67" t="s">
        <v>0</v>
      </c>
      <c r="B140" s="67"/>
      <c r="C140" s="82" t="s">
        <v>67</v>
      </c>
      <c r="D140" s="58" t="s">
        <v>420</v>
      </c>
      <c r="E140" s="68"/>
      <c r="F140" s="200">
        <f>F141</f>
        <v>108.567</v>
      </c>
    </row>
    <row r="141" spans="1:8" ht="25.5">
      <c r="A141" s="16" t="s">
        <v>70</v>
      </c>
      <c r="B141" s="16"/>
      <c r="C141" s="82" t="s">
        <v>67</v>
      </c>
      <c r="D141" s="58" t="s">
        <v>420</v>
      </c>
      <c r="E141" s="59">
        <v>414</v>
      </c>
      <c r="F141" s="294">
        <v>108.567</v>
      </c>
      <c r="H141" s="31"/>
    </row>
    <row r="142" spans="1:6" s="75" customFormat="1" ht="48.75" customHeight="1">
      <c r="A142" s="67" t="s">
        <v>18</v>
      </c>
      <c r="B142" s="16"/>
      <c r="C142" s="82" t="s">
        <v>67</v>
      </c>
      <c r="D142" s="58" t="s">
        <v>17</v>
      </c>
      <c r="E142" s="68"/>
      <c r="F142" s="200">
        <f>F143</f>
        <v>2062.773</v>
      </c>
    </row>
    <row r="143" spans="1:8" ht="25.5">
      <c r="A143" s="16" t="s">
        <v>70</v>
      </c>
      <c r="B143" s="16"/>
      <c r="C143" s="82" t="s">
        <v>67</v>
      </c>
      <c r="D143" s="58" t="s">
        <v>17</v>
      </c>
      <c r="E143" s="59">
        <v>414</v>
      </c>
      <c r="F143" s="199">
        <v>2062.773</v>
      </c>
      <c r="H143" s="31"/>
    </row>
    <row r="144" spans="1:9" s="118" customFormat="1" ht="14.25">
      <c r="A144" s="176" t="s">
        <v>121</v>
      </c>
      <c r="B144" s="16"/>
      <c r="C144" s="107" t="s">
        <v>120</v>
      </c>
      <c r="D144" s="105"/>
      <c r="E144" s="105"/>
      <c r="F144" s="287">
        <f>F145+F153</f>
        <v>8887.025679999999</v>
      </c>
      <c r="H144" s="219"/>
      <c r="I144" s="221">
        <f>I138-F128*1000</f>
        <v>-4125338.059999995</v>
      </c>
    </row>
    <row r="145" spans="1:6" ht="13.5">
      <c r="A145" s="36" t="s">
        <v>200</v>
      </c>
      <c r="B145" s="176"/>
      <c r="C145" s="81" t="s">
        <v>120</v>
      </c>
      <c r="D145" s="55" t="s">
        <v>42</v>
      </c>
      <c r="E145" s="55"/>
      <c r="F145" s="289">
        <f>F146</f>
        <v>2046.37568</v>
      </c>
    </row>
    <row r="146" spans="1:6" ht="12.75">
      <c r="A146" s="38" t="s">
        <v>133</v>
      </c>
      <c r="B146" s="36"/>
      <c r="C146" s="81" t="s">
        <v>120</v>
      </c>
      <c r="D146" s="34" t="s">
        <v>129</v>
      </c>
      <c r="E146" s="34"/>
      <c r="F146" s="286">
        <f>F147+F149+F151</f>
        <v>2046.37568</v>
      </c>
    </row>
    <row r="147" spans="1:9" ht="25.5">
      <c r="A147" s="16" t="s">
        <v>336</v>
      </c>
      <c r="B147" s="38"/>
      <c r="C147" s="82" t="s">
        <v>120</v>
      </c>
      <c r="D147" s="58" t="s">
        <v>272</v>
      </c>
      <c r="E147" s="59"/>
      <c r="F147" s="294">
        <f>F148</f>
        <v>400</v>
      </c>
      <c r="I147" s="151">
        <f>F138</f>
        <v>8162.65</v>
      </c>
    </row>
    <row r="148" spans="1:6" ht="39">
      <c r="A148" s="44" t="s">
        <v>77</v>
      </c>
      <c r="B148" s="16"/>
      <c r="C148" s="82" t="s">
        <v>120</v>
      </c>
      <c r="D148" s="58" t="s">
        <v>272</v>
      </c>
      <c r="E148" s="59">
        <v>810</v>
      </c>
      <c r="F148" s="294">
        <v>400</v>
      </c>
    </row>
    <row r="149" spans="1:6" s="83" customFormat="1" ht="25.5">
      <c r="A149" s="259" t="s">
        <v>25</v>
      </c>
      <c r="B149" s="44"/>
      <c r="C149" s="41" t="s">
        <v>120</v>
      </c>
      <c r="D149" s="1" t="s">
        <v>24</v>
      </c>
      <c r="E149" s="163"/>
      <c r="F149" s="199">
        <f>F150</f>
        <v>1473.18768</v>
      </c>
    </row>
    <row r="150" spans="1:6" s="83" customFormat="1" ht="25.5">
      <c r="A150" s="47" t="s">
        <v>83</v>
      </c>
      <c r="B150" s="36"/>
      <c r="C150" s="41" t="s">
        <v>120</v>
      </c>
      <c r="D150" s="1" t="s">
        <v>24</v>
      </c>
      <c r="E150" s="163">
        <v>244</v>
      </c>
      <c r="F150" s="199">
        <f>173.18768+1300</f>
        <v>1473.18768</v>
      </c>
    </row>
    <row r="151" spans="1:6" s="83" customFormat="1" ht="25.5">
      <c r="A151" s="259" t="s">
        <v>22</v>
      </c>
      <c r="B151" s="38"/>
      <c r="C151" s="41" t="s">
        <v>120</v>
      </c>
      <c r="D151" s="1" t="s">
        <v>23</v>
      </c>
      <c r="E151" s="163"/>
      <c r="F151" s="199">
        <f>F152</f>
        <v>173.188</v>
      </c>
    </row>
    <row r="152" spans="1:6" s="83" customFormat="1" ht="25.5">
      <c r="A152" s="47" t="s">
        <v>83</v>
      </c>
      <c r="B152" s="40"/>
      <c r="C152" s="41" t="s">
        <v>120</v>
      </c>
      <c r="D152" s="1" t="s">
        <v>23</v>
      </c>
      <c r="E152" s="163">
        <v>244</v>
      </c>
      <c r="F152" s="199">
        <v>173.188</v>
      </c>
    </row>
    <row r="153" spans="1:8" s="75" customFormat="1" ht="39">
      <c r="A153" s="36" t="s">
        <v>330</v>
      </c>
      <c r="B153" s="47"/>
      <c r="C153" s="33" t="s">
        <v>120</v>
      </c>
      <c r="D153" s="34" t="s">
        <v>118</v>
      </c>
      <c r="E153" s="34"/>
      <c r="F153" s="286">
        <f>F154+F157+F163</f>
        <v>6840.65</v>
      </c>
      <c r="H153" s="212"/>
    </row>
    <row r="154" spans="1:8" s="75" customFormat="1" ht="78.75" customHeight="1">
      <c r="A154" s="38" t="s">
        <v>337</v>
      </c>
      <c r="B154" s="38"/>
      <c r="C154" s="33" t="s">
        <v>120</v>
      </c>
      <c r="D154" s="34" t="s">
        <v>122</v>
      </c>
      <c r="E154" s="34"/>
      <c r="F154" s="286">
        <f>F155</f>
        <v>1040</v>
      </c>
      <c r="H154" s="212"/>
    </row>
    <row r="155" spans="1:6" ht="103.5">
      <c r="A155" s="40" t="s">
        <v>338</v>
      </c>
      <c r="B155" s="43"/>
      <c r="C155" s="41" t="s">
        <v>120</v>
      </c>
      <c r="D155" s="1" t="s">
        <v>339</v>
      </c>
      <c r="E155" s="1"/>
      <c r="F155" s="291">
        <f>F156</f>
        <v>1040</v>
      </c>
    </row>
    <row r="156" spans="1:8" s="32" customFormat="1" ht="25.5">
      <c r="A156" s="47" t="s">
        <v>83</v>
      </c>
      <c r="B156" s="41"/>
      <c r="C156" s="41" t="s">
        <v>120</v>
      </c>
      <c r="D156" s="1" t="s">
        <v>339</v>
      </c>
      <c r="E156" s="1" t="s">
        <v>111</v>
      </c>
      <c r="F156" s="291">
        <f>1000-530+570</f>
        <v>1040</v>
      </c>
      <c r="H156" s="205"/>
    </row>
    <row r="157" spans="1:8" s="84" customFormat="1" ht="92.25" customHeight="1">
      <c r="A157" s="38" t="s">
        <v>340</v>
      </c>
      <c r="B157" s="47"/>
      <c r="C157" s="33" t="s">
        <v>120</v>
      </c>
      <c r="D157" s="34" t="s">
        <v>341</v>
      </c>
      <c r="E157" s="34"/>
      <c r="F157" s="286">
        <f>F158+F161</f>
        <v>5000.65</v>
      </c>
      <c r="H157" s="217"/>
    </row>
    <row r="158" spans="1:8" s="84" customFormat="1" ht="103.5">
      <c r="A158" s="43" t="s">
        <v>33</v>
      </c>
      <c r="B158" s="47"/>
      <c r="C158" s="41" t="s">
        <v>120</v>
      </c>
      <c r="D158" s="1" t="s">
        <v>342</v>
      </c>
      <c r="E158" s="1"/>
      <c r="F158" s="291">
        <f>F159+F160</f>
        <v>2123.15</v>
      </c>
      <c r="H158" s="217"/>
    </row>
    <row r="159" spans="1:6" s="83" customFormat="1" ht="39">
      <c r="A159" s="44" t="s">
        <v>77</v>
      </c>
      <c r="B159" s="47"/>
      <c r="C159" s="41" t="s">
        <v>120</v>
      </c>
      <c r="D159" s="1" t="s">
        <v>342</v>
      </c>
      <c r="E159" s="59">
        <v>810</v>
      </c>
      <c r="F159" s="294">
        <f>320-1</f>
        <v>319</v>
      </c>
    </row>
    <row r="160" spans="1:6" ht="25.5">
      <c r="A160" s="47" t="s">
        <v>83</v>
      </c>
      <c r="B160" s="176"/>
      <c r="C160" s="41" t="s">
        <v>120</v>
      </c>
      <c r="D160" s="1" t="s">
        <v>342</v>
      </c>
      <c r="E160" s="1" t="s">
        <v>111</v>
      </c>
      <c r="F160" s="291">
        <f>2400-800+524.15-320</f>
        <v>1804.15</v>
      </c>
    </row>
    <row r="161" spans="1:6" s="84" customFormat="1" ht="103.5">
      <c r="A161" s="43" t="s">
        <v>31</v>
      </c>
      <c r="B161" s="36"/>
      <c r="C161" s="41" t="s">
        <v>120</v>
      </c>
      <c r="D161" s="1" t="s">
        <v>423</v>
      </c>
      <c r="E161" s="1"/>
      <c r="F161" s="198">
        <f>F162</f>
        <v>2877.5</v>
      </c>
    </row>
    <row r="162" spans="1:6" s="83" customFormat="1" ht="39">
      <c r="A162" s="44" t="s">
        <v>77</v>
      </c>
      <c r="B162" s="38"/>
      <c r="C162" s="41" t="s">
        <v>120</v>
      </c>
      <c r="D162" s="1" t="s">
        <v>423</v>
      </c>
      <c r="E162" s="59">
        <v>810</v>
      </c>
      <c r="F162" s="199">
        <v>2877.5</v>
      </c>
    </row>
    <row r="163" spans="1:8" s="84" customFormat="1" ht="63.75" customHeight="1">
      <c r="A163" s="124" t="s">
        <v>378</v>
      </c>
      <c r="B163" s="61"/>
      <c r="C163" s="33" t="s">
        <v>120</v>
      </c>
      <c r="D163" s="34" t="s">
        <v>376</v>
      </c>
      <c r="E163" s="34"/>
      <c r="F163" s="286">
        <f>F164</f>
        <v>800</v>
      </c>
      <c r="H163" s="217"/>
    </row>
    <row r="164" spans="1:8" s="84" customFormat="1" ht="77.25" customHeight="1">
      <c r="A164" s="43" t="s">
        <v>377</v>
      </c>
      <c r="B164" s="47"/>
      <c r="C164" s="82" t="s">
        <v>120</v>
      </c>
      <c r="D164" s="164" t="s">
        <v>375</v>
      </c>
      <c r="E164" s="1"/>
      <c r="F164" s="291">
        <f>F165+F166</f>
        <v>800</v>
      </c>
      <c r="H164" s="217"/>
    </row>
    <row r="165" spans="1:8" s="83" customFormat="1" ht="25.5">
      <c r="A165" s="47" t="s">
        <v>83</v>
      </c>
      <c r="B165" s="47"/>
      <c r="C165" s="82" t="s">
        <v>120</v>
      </c>
      <c r="D165" s="164" t="s">
        <v>375</v>
      </c>
      <c r="E165" s="59">
        <v>244</v>
      </c>
      <c r="F165" s="294">
        <f>800-213.541</f>
        <v>586.4590000000001</v>
      </c>
      <c r="H165" s="218"/>
    </row>
    <row r="166" spans="1:6" s="83" customFormat="1" ht="24" customHeight="1">
      <c r="A166" s="47" t="s">
        <v>416</v>
      </c>
      <c r="B166" s="47"/>
      <c r="C166" s="82" t="s">
        <v>120</v>
      </c>
      <c r="D166" s="164" t="s">
        <v>375</v>
      </c>
      <c r="E166" s="59">
        <v>414</v>
      </c>
      <c r="F166" s="294">
        <v>213.541</v>
      </c>
    </row>
    <row r="167" spans="1:6" s="119" customFormat="1" ht="14.25">
      <c r="A167" s="116" t="s">
        <v>189</v>
      </c>
      <c r="B167" s="47"/>
      <c r="C167" s="107" t="s">
        <v>190</v>
      </c>
      <c r="D167" s="105"/>
      <c r="E167" s="105"/>
      <c r="F167" s="196">
        <f>F168+F186</f>
        <v>22040.24354</v>
      </c>
    </row>
    <row r="168" spans="1:6" ht="12.75">
      <c r="A168" s="38" t="s">
        <v>133</v>
      </c>
      <c r="B168" s="61"/>
      <c r="C168" s="81" t="s">
        <v>190</v>
      </c>
      <c r="D168" s="34" t="s">
        <v>129</v>
      </c>
      <c r="E168" s="34"/>
      <c r="F168" s="286">
        <f>F169+F174+F176+F178+F184+F180+F182</f>
        <v>18965.24354</v>
      </c>
    </row>
    <row r="169" spans="1:8" s="32" customFormat="1" ht="39">
      <c r="A169" s="61" t="s">
        <v>203</v>
      </c>
      <c r="B169" s="47"/>
      <c r="C169" s="52" t="s">
        <v>190</v>
      </c>
      <c r="D169" s="51" t="s">
        <v>130</v>
      </c>
      <c r="E169" s="51"/>
      <c r="F169" s="290">
        <f>F170+F171+F172+F173</f>
        <v>7065.7</v>
      </c>
      <c r="H169" s="205"/>
    </row>
    <row r="170" spans="1:8" s="80" customFormat="1" ht="12.75">
      <c r="A170" s="47" t="s">
        <v>204</v>
      </c>
      <c r="B170" s="16"/>
      <c r="C170" s="52" t="s">
        <v>190</v>
      </c>
      <c r="D170" s="51" t="s">
        <v>130</v>
      </c>
      <c r="E170" s="51">
        <v>111</v>
      </c>
      <c r="F170" s="290">
        <f>4959.2+1497.7</f>
        <v>6456.9</v>
      </c>
      <c r="H170" s="213"/>
    </row>
    <row r="171" spans="1:8" s="39" customFormat="1" ht="25.5" hidden="1">
      <c r="A171" s="47" t="s">
        <v>205</v>
      </c>
      <c r="B171" s="47"/>
      <c r="C171" s="52" t="s">
        <v>190</v>
      </c>
      <c r="D171" s="51" t="s">
        <v>130</v>
      </c>
      <c r="E171" s="51">
        <v>112</v>
      </c>
      <c r="F171" s="290">
        <v>0</v>
      </c>
      <c r="H171" s="209"/>
    </row>
    <row r="172" spans="1:8" s="42" customFormat="1" ht="25.5">
      <c r="A172" s="47" t="s">
        <v>83</v>
      </c>
      <c r="B172" s="16"/>
      <c r="C172" s="52" t="s">
        <v>190</v>
      </c>
      <c r="D172" s="51" t="s">
        <v>130</v>
      </c>
      <c r="E172" s="51">
        <v>244</v>
      </c>
      <c r="F172" s="290">
        <f>319.62-20+189.18</f>
        <v>488.8</v>
      </c>
      <c r="H172" s="207"/>
    </row>
    <row r="173" spans="1:8" s="42" customFormat="1" ht="12.75">
      <c r="A173" s="47" t="s">
        <v>112</v>
      </c>
      <c r="B173" s="47"/>
      <c r="C173" s="52" t="s">
        <v>190</v>
      </c>
      <c r="D173" s="51" t="s">
        <v>130</v>
      </c>
      <c r="E173" s="51">
        <v>852</v>
      </c>
      <c r="F173" s="290">
        <f>20+100</f>
        <v>120</v>
      </c>
      <c r="H173" s="207"/>
    </row>
    <row r="174" spans="1:6" ht="25.5">
      <c r="A174" s="61" t="s">
        <v>344</v>
      </c>
      <c r="B174" s="47"/>
      <c r="C174" s="82" t="s">
        <v>190</v>
      </c>
      <c r="D174" s="58" t="s">
        <v>343</v>
      </c>
      <c r="E174" s="59"/>
      <c r="F174" s="294">
        <f>F175</f>
        <v>4635.5183099999995</v>
      </c>
    </row>
    <row r="175" spans="1:6" ht="25.5">
      <c r="A175" s="47" t="s">
        <v>83</v>
      </c>
      <c r="B175" s="47"/>
      <c r="C175" s="82" t="s">
        <v>190</v>
      </c>
      <c r="D175" s="58" t="s">
        <v>343</v>
      </c>
      <c r="E175" s="59">
        <v>244</v>
      </c>
      <c r="F175" s="294">
        <f>2800+1035.51831+800</f>
        <v>4635.5183099999995</v>
      </c>
    </row>
    <row r="176" spans="1:8" s="83" customFormat="1" ht="39">
      <c r="A176" s="16" t="s">
        <v>345</v>
      </c>
      <c r="B176" s="62"/>
      <c r="C176" s="82" t="s">
        <v>190</v>
      </c>
      <c r="D176" s="58" t="s">
        <v>346</v>
      </c>
      <c r="E176" s="59"/>
      <c r="F176" s="294">
        <f>F177</f>
        <v>150</v>
      </c>
      <c r="H176" s="218"/>
    </row>
    <row r="177" spans="1:8" s="78" customFormat="1" ht="25.5">
      <c r="A177" s="47" t="s">
        <v>83</v>
      </c>
      <c r="B177" s="62"/>
      <c r="C177" s="82" t="s">
        <v>190</v>
      </c>
      <c r="D177" s="58" t="s">
        <v>346</v>
      </c>
      <c r="E177" s="59">
        <v>244</v>
      </c>
      <c r="F177" s="294">
        <f>250-100</f>
        <v>150</v>
      </c>
      <c r="H177" s="216"/>
    </row>
    <row r="178" spans="1:8" s="42" customFormat="1" ht="30" customHeight="1">
      <c r="A178" s="16" t="s">
        <v>347</v>
      </c>
      <c r="B178" s="67"/>
      <c r="C178" s="82" t="s">
        <v>190</v>
      </c>
      <c r="D178" s="58" t="s">
        <v>348</v>
      </c>
      <c r="E178" s="59"/>
      <c r="F178" s="294">
        <f>F179</f>
        <v>1133.26227</v>
      </c>
      <c r="H178" s="207"/>
    </row>
    <row r="179" spans="1:8" s="42" customFormat="1" ht="25.5">
      <c r="A179" s="47" t="s">
        <v>83</v>
      </c>
      <c r="B179" s="47"/>
      <c r="C179" s="82" t="s">
        <v>190</v>
      </c>
      <c r="D179" s="58" t="s">
        <v>348</v>
      </c>
      <c r="E179" s="59">
        <v>244</v>
      </c>
      <c r="F179" s="294">
        <f>700+100+233.26227+100</f>
        <v>1133.26227</v>
      </c>
      <c r="H179" s="207"/>
    </row>
    <row r="180" spans="1:6" s="42" customFormat="1" ht="25.5">
      <c r="A180" s="254" t="s">
        <v>28</v>
      </c>
      <c r="B180" s="47"/>
      <c r="C180" s="255" t="s">
        <v>190</v>
      </c>
      <c r="D180" s="256" t="s">
        <v>20</v>
      </c>
      <c r="E180" s="257"/>
      <c r="F180" s="294">
        <f>F181</f>
        <v>239.10922</v>
      </c>
    </row>
    <row r="181" spans="1:6" s="42" customFormat="1" ht="25.5">
      <c r="A181" s="258" t="s">
        <v>83</v>
      </c>
      <c r="B181" s="47"/>
      <c r="C181" s="255" t="s">
        <v>190</v>
      </c>
      <c r="D181" s="256" t="s">
        <v>20</v>
      </c>
      <c r="E181" s="257">
        <v>244</v>
      </c>
      <c r="F181" s="294">
        <v>239.10922</v>
      </c>
    </row>
    <row r="182" spans="1:6" s="42" customFormat="1" ht="51.75">
      <c r="A182" s="44" t="s">
        <v>36</v>
      </c>
      <c r="B182" s="47"/>
      <c r="C182" s="82" t="s">
        <v>190</v>
      </c>
      <c r="D182" s="58" t="s">
        <v>19</v>
      </c>
      <c r="E182" s="59"/>
      <c r="F182" s="199">
        <f>F183</f>
        <v>5278.15074</v>
      </c>
    </row>
    <row r="183" spans="1:6" s="42" customFormat="1" ht="25.5">
      <c r="A183" s="47" t="s">
        <v>83</v>
      </c>
      <c r="B183" s="47"/>
      <c r="C183" s="82" t="s">
        <v>190</v>
      </c>
      <c r="D183" s="58" t="s">
        <v>19</v>
      </c>
      <c r="E183" s="59">
        <v>244</v>
      </c>
      <c r="F183" s="199">
        <v>5278.15074</v>
      </c>
    </row>
    <row r="184" spans="1:6" s="42" customFormat="1" ht="25.5">
      <c r="A184" s="47" t="s">
        <v>400</v>
      </c>
      <c r="B184" s="62"/>
      <c r="C184" s="82" t="s">
        <v>190</v>
      </c>
      <c r="D184" s="58" t="s">
        <v>399</v>
      </c>
      <c r="E184" s="59"/>
      <c r="F184" s="294">
        <f>F185</f>
        <v>463.503</v>
      </c>
    </row>
    <row r="185" spans="1:6" s="42" customFormat="1" ht="25.5">
      <c r="A185" s="47" t="s">
        <v>83</v>
      </c>
      <c r="B185" s="67"/>
      <c r="C185" s="82" t="s">
        <v>190</v>
      </c>
      <c r="D185" s="58" t="s">
        <v>399</v>
      </c>
      <c r="E185" s="59">
        <v>244</v>
      </c>
      <c r="F185" s="294">
        <v>463.503</v>
      </c>
    </row>
    <row r="186" spans="1:8" s="79" customFormat="1" ht="25.5">
      <c r="A186" s="62" t="s">
        <v>349</v>
      </c>
      <c r="B186" s="47"/>
      <c r="C186" s="81" t="s">
        <v>190</v>
      </c>
      <c r="D186" s="66" t="s">
        <v>124</v>
      </c>
      <c r="E186" s="69"/>
      <c r="F186" s="295">
        <f>F187+F194</f>
        <v>3075</v>
      </c>
      <c r="H186" s="211"/>
    </row>
    <row r="187" spans="1:8" s="75" customFormat="1" ht="51.75">
      <c r="A187" s="62" t="s">
        <v>351</v>
      </c>
      <c r="B187" s="67"/>
      <c r="C187" s="81" t="s">
        <v>190</v>
      </c>
      <c r="D187" s="66" t="s">
        <v>350</v>
      </c>
      <c r="E187" s="69"/>
      <c r="F187" s="295">
        <f>F188+F190+F192</f>
        <v>2625</v>
      </c>
      <c r="H187" s="212"/>
    </row>
    <row r="188" spans="1:6" ht="64.5">
      <c r="A188" s="67" t="s">
        <v>379</v>
      </c>
      <c r="B188" s="47"/>
      <c r="C188" s="82" t="s">
        <v>190</v>
      </c>
      <c r="D188" s="58" t="s">
        <v>352</v>
      </c>
      <c r="E188" s="69"/>
      <c r="F188" s="294">
        <f>F189</f>
        <v>300</v>
      </c>
    </row>
    <row r="189" spans="1:6" ht="25.5">
      <c r="A189" s="47" t="s">
        <v>83</v>
      </c>
      <c r="B189" s="104"/>
      <c r="C189" s="82" t="s">
        <v>190</v>
      </c>
      <c r="D189" s="58" t="s">
        <v>352</v>
      </c>
      <c r="E189" s="59">
        <v>244</v>
      </c>
      <c r="F189" s="294">
        <f>155+145</f>
        <v>300</v>
      </c>
    </row>
    <row r="190" spans="1:6" ht="51.75">
      <c r="A190" s="47" t="s">
        <v>353</v>
      </c>
      <c r="B190" s="104"/>
      <c r="C190" s="82" t="s">
        <v>190</v>
      </c>
      <c r="D190" s="58" t="s">
        <v>354</v>
      </c>
      <c r="E190" s="69"/>
      <c r="F190" s="294">
        <f>F191</f>
        <v>82</v>
      </c>
    </row>
    <row r="191" spans="1:6" ht="25.5">
      <c r="A191" s="47" t="s">
        <v>83</v>
      </c>
      <c r="B191" s="104"/>
      <c r="C191" s="82" t="s">
        <v>190</v>
      </c>
      <c r="D191" s="58" t="s">
        <v>354</v>
      </c>
      <c r="E191" s="59">
        <v>244</v>
      </c>
      <c r="F191" s="294">
        <v>82</v>
      </c>
    </row>
    <row r="192" spans="1:6" ht="64.5">
      <c r="A192" s="47" t="s">
        <v>355</v>
      </c>
      <c r="B192" s="104"/>
      <c r="C192" s="82" t="s">
        <v>190</v>
      </c>
      <c r="D192" s="58" t="s">
        <v>361</v>
      </c>
      <c r="E192" s="69"/>
      <c r="F192" s="294">
        <f>F193</f>
        <v>2243</v>
      </c>
    </row>
    <row r="193" spans="1:6" ht="25.5">
      <c r="A193" s="47" t="s">
        <v>83</v>
      </c>
      <c r="B193" s="104"/>
      <c r="C193" s="82" t="s">
        <v>190</v>
      </c>
      <c r="D193" s="58" t="s">
        <v>361</v>
      </c>
      <c r="E193" s="59">
        <v>244</v>
      </c>
      <c r="F193" s="294">
        <f>2432.18-189.18</f>
        <v>2243</v>
      </c>
    </row>
    <row r="194" spans="1:8" s="75" customFormat="1" ht="51.75">
      <c r="A194" s="62" t="s">
        <v>356</v>
      </c>
      <c r="B194" s="104"/>
      <c r="C194" s="81" t="s">
        <v>190</v>
      </c>
      <c r="D194" s="66" t="s">
        <v>199</v>
      </c>
      <c r="E194" s="69"/>
      <c r="F194" s="295">
        <f>F195+F197</f>
        <v>450</v>
      </c>
      <c r="H194" s="212"/>
    </row>
    <row r="195" spans="1:6" ht="64.5">
      <c r="A195" s="67" t="s">
        <v>7</v>
      </c>
      <c r="B195" s="38"/>
      <c r="C195" s="82" t="s">
        <v>190</v>
      </c>
      <c r="D195" s="58" t="s">
        <v>368</v>
      </c>
      <c r="E195" s="69"/>
      <c r="F195" s="294">
        <f>F196</f>
        <v>450</v>
      </c>
    </row>
    <row r="196" spans="1:6" ht="25.5">
      <c r="A196" s="47" t="s">
        <v>83</v>
      </c>
      <c r="B196" s="44"/>
      <c r="C196" s="82" t="s">
        <v>190</v>
      </c>
      <c r="D196" s="58" t="s">
        <v>368</v>
      </c>
      <c r="E196" s="59">
        <v>244</v>
      </c>
      <c r="F196" s="294">
        <f>227+223</f>
        <v>450</v>
      </c>
    </row>
    <row r="197" spans="1:6" ht="64.5" hidden="1">
      <c r="A197" s="67" t="s">
        <v>380</v>
      </c>
      <c r="B197" s="44"/>
      <c r="C197" s="82" t="s">
        <v>190</v>
      </c>
      <c r="D197" s="58" t="s">
        <v>369</v>
      </c>
      <c r="E197" s="69"/>
      <c r="F197" s="294">
        <f>F198</f>
        <v>0</v>
      </c>
    </row>
    <row r="198" spans="1:6" ht="25.5" hidden="1">
      <c r="A198" s="47" t="s">
        <v>83</v>
      </c>
      <c r="B198" s="44"/>
      <c r="C198" s="82" t="s">
        <v>190</v>
      </c>
      <c r="D198" s="58" t="s">
        <v>369</v>
      </c>
      <c r="E198" s="59">
        <v>244</v>
      </c>
      <c r="F198" s="294"/>
    </row>
    <row r="199" spans="1:8" s="118" customFormat="1" ht="14.25">
      <c r="A199" s="104" t="s">
        <v>150</v>
      </c>
      <c r="B199" s="44"/>
      <c r="C199" s="106" t="s">
        <v>147</v>
      </c>
      <c r="D199" s="105"/>
      <c r="E199" s="105"/>
      <c r="F199" s="287">
        <f>F200</f>
        <v>13226.010000000002</v>
      </c>
      <c r="H199" s="219"/>
    </row>
    <row r="200" spans="1:8" s="115" customFormat="1" ht="14.25">
      <c r="A200" s="104" t="s">
        <v>61</v>
      </c>
      <c r="B200" s="54"/>
      <c r="C200" s="106" t="s">
        <v>60</v>
      </c>
      <c r="D200" s="105"/>
      <c r="E200" s="105"/>
      <c r="F200" s="287">
        <f>F210+F216+F219+F201</f>
        <v>13226.010000000002</v>
      </c>
      <c r="H200" s="215"/>
    </row>
    <row r="201" spans="1:8" ht="13.5">
      <c r="A201" s="104" t="s">
        <v>133</v>
      </c>
      <c r="B201" s="38"/>
      <c r="C201" s="106" t="s">
        <v>60</v>
      </c>
      <c r="D201" s="105" t="s">
        <v>129</v>
      </c>
      <c r="E201" s="105"/>
      <c r="F201" s="287">
        <f>F207+F202+F205</f>
        <v>1395.2</v>
      </c>
      <c r="H201" s="31"/>
    </row>
    <row r="202" spans="1:6" s="42" customFormat="1" ht="25.5">
      <c r="A202" s="44" t="s">
        <v>16</v>
      </c>
      <c r="B202" s="44"/>
      <c r="C202" s="41" t="s">
        <v>60</v>
      </c>
      <c r="D202" s="1" t="s">
        <v>15</v>
      </c>
      <c r="E202" s="1"/>
      <c r="F202" s="198">
        <f>F203+F204</f>
        <v>1045.2</v>
      </c>
    </row>
    <row r="203" spans="1:6" s="42" customFormat="1" ht="25.5">
      <c r="A203" s="44" t="s">
        <v>83</v>
      </c>
      <c r="B203" s="48"/>
      <c r="C203" s="41" t="s">
        <v>60</v>
      </c>
      <c r="D203" s="1" t="s">
        <v>15</v>
      </c>
      <c r="E203" s="1" t="s">
        <v>108</v>
      </c>
      <c r="F203" s="198">
        <v>322.2</v>
      </c>
    </row>
    <row r="204" spans="1:6" s="42" customFormat="1" ht="12.75">
      <c r="A204" s="44" t="s">
        <v>115</v>
      </c>
      <c r="B204" s="62"/>
      <c r="C204" s="41" t="s">
        <v>60</v>
      </c>
      <c r="D204" s="1" t="s">
        <v>15</v>
      </c>
      <c r="E204" s="1" t="s">
        <v>116</v>
      </c>
      <c r="F204" s="198">
        <v>723</v>
      </c>
    </row>
    <row r="205" spans="1:6" s="42" customFormat="1" ht="12.75">
      <c r="A205" s="44" t="s">
        <v>14</v>
      </c>
      <c r="B205" s="67"/>
      <c r="C205" s="41" t="s">
        <v>60</v>
      </c>
      <c r="D205" s="1" t="s">
        <v>13</v>
      </c>
      <c r="E205" s="1"/>
      <c r="F205" s="198">
        <f>F206</f>
        <v>130</v>
      </c>
    </row>
    <row r="206" spans="1:6" s="42" customFormat="1" ht="25.5">
      <c r="A206" s="44" t="s">
        <v>83</v>
      </c>
      <c r="B206" s="44"/>
      <c r="C206" s="41" t="s">
        <v>60</v>
      </c>
      <c r="D206" s="1" t="s">
        <v>13</v>
      </c>
      <c r="E206" s="1" t="s">
        <v>111</v>
      </c>
      <c r="F206" s="198">
        <v>130</v>
      </c>
    </row>
    <row r="207" spans="1:6" s="42" customFormat="1" ht="12.75">
      <c r="A207" s="44" t="s">
        <v>398</v>
      </c>
      <c r="B207" s="44"/>
      <c r="C207" s="41" t="s">
        <v>60</v>
      </c>
      <c r="D207" s="1" t="s">
        <v>397</v>
      </c>
      <c r="E207" s="1"/>
      <c r="F207" s="291">
        <f>F208</f>
        <v>220</v>
      </c>
    </row>
    <row r="208" spans="1:6" s="42" customFormat="1" ht="13.5">
      <c r="A208" s="44" t="s">
        <v>115</v>
      </c>
      <c r="B208" s="104"/>
      <c r="C208" s="41" t="s">
        <v>60</v>
      </c>
      <c r="D208" s="1" t="s">
        <v>397</v>
      </c>
      <c r="E208" s="1" t="s">
        <v>116</v>
      </c>
      <c r="F208" s="291">
        <v>220</v>
      </c>
    </row>
    <row r="209" spans="1:8" s="115" customFormat="1" ht="45.75" customHeight="1">
      <c r="A209" s="104" t="s">
        <v>366</v>
      </c>
      <c r="B209" s="104"/>
      <c r="C209" s="106" t="s">
        <v>60</v>
      </c>
      <c r="D209" s="105" t="s">
        <v>45</v>
      </c>
      <c r="E209" s="105"/>
      <c r="F209" s="287"/>
      <c r="H209" s="215"/>
    </row>
    <row r="210" spans="1:8" s="75" customFormat="1" ht="64.5">
      <c r="A210" s="38" t="s">
        <v>276</v>
      </c>
      <c r="B210" s="36"/>
      <c r="C210" s="33" t="s">
        <v>60</v>
      </c>
      <c r="D210" s="34" t="s">
        <v>53</v>
      </c>
      <c r="E210" s="34"/>
      <c r="F210" s="286">
        <f>F211</f>
        <v>3360.8100000000004</v>
      </c>
      <c r="H210" s="212"/>
    </row>
    <row r="211" spans="1:6" ht="78">
      <c r="A211" s="44" t="s">
        <v>277</v>
      </c>
      <c r="B211" s="38"/>
      <c r="C211" s="41" t="s">
        <v>60</v>
      </c>
      <c r="D211" s="1" t="s">
        <v>64</v>
      </c>
      <c r="E211" s="1"/>
      <c r="F211" s="291">
        <f>F212+F213+F214+F215</f>
        <v>3360.8100000000004</v>
      </c>
    </row>
    <row r="212" spans="1:6" ht="25.5">
      <c r="A212" s="44" t="s">
        <v>107</v>
      </c>
      <c r="B212" s="16"/>
      <c r="C212" s="41" t="s">
        <v>60</v>
      </c>
      <c r="D212" s="1" t="s">
        <v>64</v>
      </c>
      <c r="E212" s="1" t="s">
        <v>108</v>
      </c>
      <c r="F212" s="291">
        <v>2640.6</v>
      </c>
    </row>
    <row r="213" spans="1:6" ht="25.5">
      <c r="A213" s="44" t="s">
        <v>109</v>
      </c>
      <c r="B213" s="16"/>
      <c r="C213" s="41" t="s">
        <v>60</v>
      </c>
      <c r="D213" s="1" t="s">
        <v>64</v>
      </c>
      <c r="E213" s="1" t="s">
        <v>110</v>
      </c>
      <c r="F213" s="291">
        <v>6.3</v>
      </c>
    </row>
    <row r="214" spans="1:6" ht="25.5">
      <c r="A214" s="44" t="s">
        <v>83</v>
      </c>
      <c r="B214" s="104"/>
      <c r="C214" s="41" t="s">
        <v>60</v>
      </c>
      <c r="D214" s="1" t="s">
        <v>64</v>
      </c>
      <c r="E214" s="1" t="s">
        <v>111</v>
      </c>
      <c r="F214" s="291">
        <f>579.7+133.7+0.51</f>
        <v>713.9100000000001</v>
      </c>
    </row>
    <row r="215" spans="1:8" s="32" customFormat="1" ht="13.5" hidden="1">
      <c r="A215" s="54" t="s">
        <v>112</v>
      </c>
      <c r="B215" s="104"/>
      <c r="C215" s="41" t="s">
        <v>60</v>
      </c>
      <c r="D215" s="1" t="s">
        <v>64</v>
      </c>
      <c r="E215" s="1" t="s">
        <v>113</v>
      </c>
      <c r="F215" s="291">
        <v>0</v>
      </c>
      <c r="H215" s="205"/>
    </row>
    <row r="216" spans="1:8" s="39" customFormat="1" ht="39">
      <c r="A216" s="38" t="s">
        <v>279</v>
      </c>
      <c r="B216" s="104"/>
      <c r="C216" s="33" t="s">
        <v>60</v>
      </c>
      <c r="D216" s="34" t="s">
        <v>54</v>
      </c>
      <c r="E216" s="34"/>
      <c r="F216" s="286">
        <f>F217</f>
        <v>6500</v>
      </c>
      <c r="H216" s="209"/>
    </row>
    <row r="217" spans="1:8" s="39" customFormat="1" ht="78">
      <c r="A217" s="44" t="s">
        <v>278</v>
      </c>
      <c r="B217" s="104"/>
      <c r="C217" s="41" t="s">
        <v>60</v>
      </c>
      <c r="D217" s="1" t="s">
        <v>65</v>
      </c>
      <c r="E217" s="1"/>
      <c r="F217" s="291">
        <f>F218</f>
        <v>6500</v>
      </c>
      <c r="H217" s="209"/>
    </row>
    <row r="218" spans="1:8" s="42" customFormat="1" ht="39">
      <c r="A218" s="48" t="s">
        <v>114</v>
      </c>
      <c r="B218" s="104"/>
      <c r="C218" s="41" t="s">
        <v>60</v>
      </c>
      <c r="D218" s="1" t="s">
        <v>65</v>
      </c>
      <c r="E218" s="1" t="s">
        <v>117</v>
      </c>
      <c r="F218" s="291">
        <v>6500</v>
      </c>
      <c r="H218" s="207"/>
    </row>
    <row r="219" spans="1:8" s="32" customFormat="1" ht="51.75">
      <c r="A219" s="62" t="s">
        <v>280</v>
      </c>
      <c r="B219" s="36"/>
      <c r="C219" s="33" t="s">
        <v>60</v>
      </c>
      <c r="D219" s="66" t="s">
        <v>55</v>
      </c>
      <c r="E219" s="69"/>
      <c r="F219" s="295">
        <f>F220</f>
        <v>1970</v>
      </c>
      <c r="H219" s="205"/>
    </row>
    <row r="220" spans="1:8" s="32" customFormat="1" ht="64.5">
      <c r="A220" s="67" t="s">
        <v>281</v>
      </c>
      <c r="B220" s="38"/>
      <c r="C220" s="41" t="s">
        <v>60</v>
      </c>
      <c r="D220" s="66" t="s">
        <v>294</v>
      </c>
      <c r="E220" s="69"/>
      <c r="F220" s="294">
        <f>F221+F222</f>
        <v>1970</v>
      </c>
      <c r="H220" s="205"/>
    </row>
    <row r="221" spans="1:8" s="39" customFormat="1" ht="25.5">
      <c r="A221" s="44" t="s">
        <v>83</v>
      </c>
      <c r="B221" s="43"/>
      <c r="C221" s="41" t="s">
        <v>60</v>
      </c>
      <c r="D221" s="1" t="s">
        <v>294</v>
      </c>
      <c r="E221" s="1" t="s">
        <v>111</v>
      </c>
      <c r="F221" s="291">
        <f>129+611+200</f>
        <v>940</v>
      </c>
      <c r="H221" s="209"/>
    </row>
    <row r="222" spans="1:8" s="42" customFormat="1" ht="12.75">
      <c r="A222" s="44" t="s">
        <v>115</v>
      </c>
      <c r="B222" s="44"/>
      <c r="C222" s="41" t="s">
        <v>60</v>
      </c>
      <c r="D222" s="1" t="s">
        <v>294</v>
      </c>
      <c r="E222" s="1" t="s">
        <v>116</v>
      </c>
      <c r="F222" s="291">
        <f>960+40+30</f>
        <v>1030</v>
      </c>
      <c r="H222" s="207"/>
    </row>
    <row r="223" spans="1:8" s="126" customFormat="1" ht="14.25">
      <c r="A223" s="104" t="s">
        <v>139</v>
      </c>
      <c r="B223" s="104"/>
      <c r="C223" s="106" t="s">
        <v>140</v>
      </c>
      <c r="D223" s="105"/>
      <c r="E223" s="105"/>
      <c r="F223" s="287">
        <f>F224+F229</f>
        <v>8751.144999999999</v>
      </c>
      <c r="H223" s="208"/>
    </row>
    <row r="224" spans="1:8" s="126" customFormat="1" ht="14.25">
      <c r="A224" s="104" t="s">
        <v>79</v>
      </c>
      <c r="B224" s="104"/>
      <c r="C224" s="106" t="s">
        <v>134</v>
      </c>
      <c r="D224" s="105"/>
      <c r="E224" s="105"/>
      <c r="F224" s="287">
        <f>F225</f>
        <v>236.88</v>
      </c>
      <c r="H224" s="208"/>
    </row>
    <row r="225" spans="1:8" s="84" customFormat="1" ht="25.5">
      <c r="A225" s="36" t="s">
        <v>286</v>
      </c>
      <c r="B225" s="36"/>
      <c r="C225" s="33" t="s">
        <v>134</v>
      </c>
      <c r="D225" s="34" t="s">
        <v>47</v>
      </c>
      <c r="E225" s="34"/>
      <c r="F225" s="286">
        <f>F226</f>
        <v>236.88</v>
      </c>
      <c r="H225" s="217"/>
    </row>
    <row r="226" spans="1:8" s="84" customFormat="1" ht="51.75">
      <c r="A226" s="38" t="s">
        <v>287</v>
      </c>
      <c r="B226" s="38"/>
      <c r="C226" s="33" t="s">
        <v>134</v>
      </c>
      <c r="D226" s="34" t="s">
        <v>57</v>
      </c>
      <c r="E226" s="34"/>
      <c r="F226" s="286">
        <f>F227</f>
        <v>236.88</v>
      </c>
      <c r="H226" s="217"/>
    </row>
    <row r="227" spans="1:8" s="42" customFormat="1" ht="64.5">
      <c r="A227" s="16" t="s">
        <v>288</v>
      </c>
      <c r="B227" s="44"/>
      <c r="C227" s="41" t="s">
        <v>134</v>
      </c>
      <c r="D227" s="1" t="s">
        <v>285</v>
      </c>
      <c r="E227" s="1"/>
      <c r="F227" s="291">
        <f>F228</f>
        <v>236.88</v>
      </c>
      <c r="H227" s="207"/>
    </row>
    <row r="228" spans="1:8" s="42" customFormat="1" ht="25.5">
      <c r="A228" s="16" t="s">
        <v>80</v>
      </c>
      <c r="B228" s="44"/>
      <c r="C228" s="41" t="s">
        <v>134</v>
      </c>
      <c r="D228" s="1" t="s">
        <v>285</v>
      </c>
      <c r="E228" s="1" t="s">
        <v>78</v>
      </c>
      <c r="F228" s="291">
        <v>236.88</v>
      </c>
      <c r="H228" s="207"/>
    </row>
    <row r="229" spans="1:8" s="126" customFormat="1" ht="14.25">
      <c r="A229" s="104" t="s">
        <v>126</v>
      </c>
      <c r="B229" s="44"/>
      <c r="C229" s="106" t="s">
        <v>125</v>
      </c>
      <c r="D229" s="105"/>
      <c r="E229" s="105"/>
      <c r="F229" s="287">
        <f>F234+F230</f>
        <v>8514.265</v>
      </c>
      <c r="H229" s="208"/>
    </row>
    <row r="230" spans="1:6" ht="12.75">
      <c r="A230" s="36" t="s">
        <v>200</v>
      </c>
      <c r="B230" s="44"/>
      <c r="C230" s="81" t="s">
        <v>125</v>
      </c>
      <c r="D230" s="55" t="s">
        <v>42</v>
      </c>
      <c r="E230" s="55"/>
      <c r="F230" s="289">
        <f>F231</f>
        <v>70</v>
      </c>
    </row>
    <row r="231" spans="1:6" ht="12.75">
      <c r="A231" s="38" t="s">
        <v>133</v>
      </c>
      <c r="B231" s="44"/>
      <c r="C231" s="81" t="s">
        <v>125</v>
      </c>
      <c r="D231" s="34" t="s">
        <v>129</v>
      </c>
      <c r="E231" s="34"/>
      <c r="F231" s="286">
        <f>F232</f>
        <v>70</v>
      </c>
    </row>
    <row r="232" spans="1:8" s="32" customFormat="1" ht="39">
      <c r="A232" s="61" t="s">
        <v>385</v>
      </c>
      <c r="B232" s="44"/>
      <c r="C232" s="81" t="s">
        <v>125</v>
      </c>
      <c r="D232" s="51" t="s">
        <v>384</v>
      </c>
      <c r="E232" s="51"/>
      <c r="F232" s="290">
        <f>F233</f>
        <v>70</v>
      </c>
      <c r="H232" s="205"/>
    </row>
    <row r="233" spans="1:8" s="32" customFormat="1" ht="27.75" customHeight="1">
      <c r="A233" s="61" t="s">
        <v>386</v>
      </c>
      <c r="B233" s="44"/>
      <c r="C233" s="81" t="s">
        <v>125</v>
      </c>
      <c r="D233" s="51" t="s">
        <v>384</v>
      </c>
      <c r="E233" s="53">
        <v>314</v>
      </c>
      <c r="F233" s="290">
        <v>70</v>
      </c>
      <c r="H233" s="205"/>
    </row>
    <row r="234" spans="1:8" s="84" customFormat="1" ht="57.75" customHeight="1">
      <c r="A234" s="36" t="s">
        <v>282</v>
      </c>
      <c r="B234" s="44"/>
      <c r="C234" s="81" t="s">
        <v>125</v>
      </c>
      <c r="D234" s="34" t="s">
        <v>43</v>
      </c>
      <c r="E234" s="34"/>
      <c r="F234" s="286">
        <f>F235</f>
        <v>8444.265</v>
      </c>
      <c r="H234" s="217"/>
    </row>
    <row r="235" spans="1:8" s="84" customFormat="1" ht="90.75">
      <c r="A235" s="38" t="s">
        <v>284</v>
      </c>
      <c r="B235" s="36"/>
      <c r="C235" s="81" t="s">
        <v>125</v>
      </c>
      <c r="D235" s="34" t="s">
        <v>52</v>
      </c>
      <c r="E235" s="34"/>
      <c r="F235" s="286">
        <f>F236+F239+F242+F245</f>
        <v>8444.265</v>
      </c>
      <c r="H235" s="217"/>
    </row>
    <row r="236" spans="1:8" s="42" customFormat="1" ht="103.5">
      <c r="A236" s="43" t="s">
        <v>391</v>
      </c>
      <c r="B236" s="38"/>
      <c r="C236" s="82" t="s">
        <v>125</v>
      </c>
      <c r="D236" s="1" t="s">
        <v>283</v>
      </c>
      <c r="E236" s="1"/>
      <c r="F236" s="291">
        <f>F237+F238</f>
        <v>691.9899999999999</v>
      </c>
      <c r="H236" s="207"/>
    </row>
    <row r="237" spans="1:8" s="78" customFormat="1" ht="12.75" hidden="1">
      <c r="A237" s="44" t="s">
        <v>66</v>
      </c>
      <c r="B237" s="67"/>
      <c r="C237" s="82" t="s">
        <v>125</v>
      </c>
      <c r="D237" s="1" t="s">
        <v>283</v>
      </c>
      <c r="E237" s="1" t="s">
        <v>119</v>
      </c>
      <c r="F237" s="291"/>
      <c r="H237" s="216"/>
    </row>
    <row r="238" spans="1:8" s="78" customFormat="1" ht="12.75">
      <c r="A238" s="44" t="s">
        <v>383</v>
      </c>
      <c r="B238" s="44"/>
      <c r="C238" s="82" t="s">
        <v>125</v>
      </c>
      <c r="D238" s="1" t="s">
        <v>283</v>
      </c>
      <c r="E238" s="1" t="s">
        <v>382</v>
      </c>
      <c r="F238" s="291">
        <f>1500-12.124-277.219-200-210.1-108.567</f>
        <v>691.9899999999999</v>
      </c>
      <c r="H238" s="216"/>
    </row>
    <row r="239" spans="1:6" s="42" customFormat="1" ht="25.5">
      <c r="A239" s="43" t="s">
        <v>9</v>
      </c>
      <c r="B239" s="44"/>
      <c r="C239" s="82" t="s">
        <v>125</v>
      </c>
      <c r="D239" s="1" t="s">
        <v>8</v>
      </c>
      <c r="E239" s="1"/>
      <c r="F239" s="198">
        <f>F240+F241</f>
        <v>754.5</v>
      </c>
    </row>
    <row r="240" spans="1:6" s="78" customFormat="1" ht="12.75" hidden="1">
      <c r="A240" s="44" t="s">
        <v>66</v>
      </c>
      <c r="B240" s="302"/>
      <c r="C240" s="82" t="s">
        <v>125</v>
      </c>
      <c r="D240" s="1" t="s">
        <v>283</v>
      </c>
      <c r="E240" s="1" t="s">
        <v>119</v>
      </c>
      <c r="F240" s="198"/>
    </row>
    <row r="241" spans="1:6" s="78" customFormat="1" ht="12" customHeight="1">
      <c r="A241" s="44" t="s">
        <v>383</v>
      </c>
      <c r="B241" s="302"/>
      <c r="C241" s="82" t="s">
        <v>125</v>
      </c>
      <c r="D241" s="1" t="s">
        <v>8</v>
      </c>
      <c r="E241" s="1" t="s">
        <v>382</v>
      </c>
      <c r="F241" s="198">
        <v>754.5</v>
      </c>
    </row>
    <row r="242" spans="1:6" s="42" customFormat="1" ht="51.75">
      <c r="A242" s="43" t="s">
        <v>29</v>
      </c>
      <c r="B242" s="302"/>
      <c r="C242" s="82" t="s">
        <v>125</v>
      </c>
      <c r="D242" s="1" t="s">
        <v>10</v>
      </c>
      <c r="E242" s="1"/>
      <c r="F242" s="198">
        <f>F243+F244</f>
        <v>4564.975</v>
      </c>
    </row>
    <row r="243" spans="1:6" s="78" customFormat="1" ht="12.75" hidden="1">
      <c r="A243" s="44" t="s">
        <v>66</v>
      </c>
      <c r="B243" s="302"/>
      <c r="C243" s="82" t="s">
        <v>125</v>
      </c>
      <c r="D243" s="1" t="s">
        <v>283</v>
      </c>
      <c r="E243" s="1" t="s">
        <v>119</v>
      </c>
      <c r="F243" s="198"/>
    </row>
    <row r="244" spans="1:6" s="78" customFormat="1" ht="12" customHeight="1">
      <c r="A244" s="44" t="s">
        <v>383</v>
      </c>
      <c r="B244" s="302"/>
      <c r="C244" s="82" t="s">
        <v>125</v>
      </c>
      <c r="D244" s="1" t="s">
        <v>10</v>
      </c>
      <c r="E244" s="1" t="s">
        <v>382</v>
      </c>
      <c r="F244" s="198">
        <v>4564.975</v>
      </c>
    </row>
    <row r="245" spans="1:6" s="42" customFormat="1" ht="25.5">
      <c r="A245" s="43" t="s">
        <v>12</v>
      </c>
      <c r="B245" s="302"/>
      <c r="C245" s="82" t="s">
        <v>125</v>
      </c>
      <c r="D245" s="1" t="s">
        <v>11</v>
      </c>
      <c r="E245" s="1"/>
      <c r="F245" s="198">
        <f>F246+F247</f>
        <v>2432.8</v>
      </c>
    </row>
    <row r="246" spans="1:6" s="78" customFormat="1" ht="12.75" hidden="1">
      <c r="A246" s="44" t="s">
        <v>66</v>
      </c>
      <c r="B246" s="302"/>
      <c r="C246" s="82" t="s">
        <v>125</v>
      </c>
      <c r="D246" s="1" t="s">
        <v>283</v>
      </c>
      <c r="E246" s="1" t="s">
        <v>119</v>
      </c>
      <c r="F246" s="198"/>
    </row>
    <row r="247" spans="1:6" s="78" customFormat="1" ht="12" customHeight="1">
      <c r="A247" s="44" t="s">
        <v>383</v>
      </c>
      <c r="B247" s="302"/>
      <c r="C247" s="82" t="s">
        <v>125</v>
      </c>
      <c r="D247" s="1" t="s">
        <v>11</v>
      </c>
      <c r="E247" s="1" t="s">
        <v>382</v>
      </c>
      <c r="F247" s="198">
        <v>2432.8</v>
      </c>
    </row>
    <row r="248" spans="1:8" s="117" customFormat="1" ht="14.25">
      <c r="A248" s="104" t="s">
        <v>151</v>
      </c>
      <c r="B248" s="302"/>
      <c r="C248" s="106" t="s">
        <v>148</v>
      </c>
      <c r="D248" s="105"/>
      <c r="E248" s="105"/>
      <c r="F248" s="287">
        <f>F249</f>
        <v>4730.84275</v>
      </c>
      <c r="H248" s="206"/>
    </row>
    <row r="249" spans="1:8" s="117" customFormat="1" ht="14.25">
      <c r="A249" s="104" t="s">
        <v>63</v>
      </c>
      <c r="B249" s="302"/>
      <c r="C249" s="106" t="s">
        <v>62</v>
      </c>
      <c r="D249" s="105"/>
      <c r="E249" s="105"/>
      <c r="F249" s="287">
        <f>F250+F254</f>
        <v>4730.84275</v>
      </c>
      <c r="H249" s="206"/>
    </row>
    <row r="250" spans="1:8" s="79" customFormat="1" ht="25.5">
      <c r="A250" s="36" t="s">
        <v>289</v>
      </c>
      <c r="B250" s="302"/>
      <c r="C250" s="33" t="s">
        <v>62</v>
      </c>
      <c r="D250" s="34" t="s">
        <v>46</v>
      </c>
      <c r="E250" s="34"/>
      <c r="F250" s="286">
        <f>F251</f>
        <v>1850</v>
      </c>
      <c r="H250" s="211"/>
    </row>
    <row r="251" spans="1:8" s="79" customFormat="1" ht="39">
      <c r="A251" s="38" t="s">
        <v>290</v>
      </c>
      <c r="B251" s="302"/>
      <c r="C251" s="33" t="s">
        <v>62</v>
      </c>
      <c r="D251" s="34" t="s">
        <v>56</v>
      </c>
      <c r="E251" s="34"/>
      <c r="F251" s="286">
        <f>F252</f>
        <v>1850</v>
      </c>
      <c r="H251" s="211"/>
    </row>
    <row r="252" spans="1:8" s="42" customFormat="1" ht="64.5">
      <c r="A252" s="44" t="s">
        <v>32</v>
      </c>
      <c r="B252" s="302"/>
      <c r="C252" s="41" t="s">
        <v>62</v>
      </c>
      <c r="D252" s="1" t="s">
        <v>367</v>
      </c>
      <c r="E252" s="1"/>
      <c r="F252" s="291">
        <f>F253</f>
        <v>1850</v>
      </c>
      <c r="H252" s="207"/>
    </row>
    <row r="253" spans="1:8" s="42" customFormat="1" ht="25.5">
      <c r="A253" s="44" t="s">
        <v>83</v>
      </c>
      <c r="B253" s="302"/>
      <c r="C253" s="41" t="s">
        <v>62</v>
      </c>
      <c r="D253" s="1" t="s">
        <v>367</v>
      </c>
      <c r="E253" s="1" t="s">
        <v>111</v>
      </c>
      <c r="F253" s="291">
        <f>2300+1000-1450</f>
        <v>1850</v>
      </c>
      <c r="H253" s="207"/>
    </row>
    <row r="254" spans="1:6" s="42" customFormat="1" ht="12.75">
      <c r="A254" s="36" t="s">
        <v>200</v>
      </c>
      <c r="B254" s="302"/>
      <c r="C254" s="81" t="s">
        <v>62</v>
      </c>
      <c r="D254" s="55" t="s">
        <v>42</v>
      </c>
      <c r="E254" s="34"/>
      <c r="F254" s="286">
        <f>F255</f>
        <v>2880.84275</v>
      </c>
    </row>
    <row r="255" spans="1:6" s="42" customFormat="1" ht="12.75">
      <c r="A255" s="38" t="s">
        <v>133</v>
      </c>
      <c r="B255" s="302"/>
      <c r="C255" s="81" t="s">
        <v>62</v>
      </c>
      <c r="D255" s="34" t="s">
        <v>129</v>
      </c>
      <c r="E255" s="1"/>
      <c r="F255" s="291">
        <f>F256+F258+F260</f>
        <v>2880.84275</v>
      </c>
    </row>
    <row r="256" spans="1:6" s="42" customFormat="1" ht="14.25" customHeight="1">
      <c r="A256" s="44" t="s">
        <v>413</v>
      </c>
      <c r="B256" s="302"/>
      <c r="C256" s="82" t="s">
        <v>62</v>
      </c>
      <c r="D256" s="1" t="s">
        <v>412</v>
      </c>
      <c r="E256" s="1"/>
      <c r="F256" s="291">
        <f>F257</f>
        <v>584.36749</v>
      </c>
    </row>
    <row r="257" spans="1:6" s="42" customFormat="1" ht="25.5">
      <c r="A257" s="44" t="s">
        <v>83</v>
      </c>
      <c r="B257" s="302"/>
      <c r="C257" s="82" t="s">
        <v>62</v>
      </c>
      <c r="D257" s="1" t="s">
        <v>412</v>
      </c>
      <c r="E257" s="1" t="s">
        <v>111</v>
      </c>
      <c r="F257" s="291">
        <f>510.1+74.26749</f>
        <v>584.36749</v>
      </c>
    </row>
    <row r="258" spans="1:6" s="42" customFormat="1" ht="12.75">
      <c r="A258" s="44" t="s">
        <v>424</v>
      </c>
      <c r="B258" s="302"/>
      <c r="C258" s="82" t="s">
        <v>62</v>
      </c>
      <c r="D258" s="1" t="s">
        <v>417</v>
      </c>
      <c r="E258" s="1"/>
      <c r="F258" s="291">
        <f>F259</f>
        <v>508</v>
      </c>
    </row>
    <row r="259" spans="1:6" s="42" customFormat="1" ht="25.5">
      <c r="A259" s="44" t="s">
        <v>83</v>
      </c>
      <c r="B259" s="302"/>
      <c r="C259" s="82" t="s">
        <v>62</v>
      </c>
      <c r="D259" s="1" t="s">
        <v>417</v>
      </c>
      <c r="E259" s="1" t="s">
        <v>111</v>
      </c>
      <c r="F259" s="291">
        <v>508</v>
      </c>
    </row>
    <row r="260" spans="1:6" s="42" customFormat="1" ht="51.75">
      <c r="A260" s="44" t="s">
        <v>36</v>
      </c>
      <c r="B260" s="302"/>
      <c r="C260" s="82" t="s">
        <v>62</v>
      </c>
      <c r="D260" s="1" t="s">
        <v>19</v>
      </c>
      <c r="E260" s="1"/>
      <c r="F260" s="198">
        <f>F261</f>
        <v>1788.47526</v>
      </c>
    </row>
    <row r="261" spans="1:7" s="42" customFormat="1" ht="25.5">
      <c r="A261" s="44" t="s">
        <v>83</v>
      </c>
      <c r="B261" s="302"/>
      <c r="C261" s="82" t="s">
        <v>62</v>
      </c>
      <c r="D261" s="1" t="s">
        <v>19</v>
      </c>
      <c r="E261" s="1" t="s">
        <v>111</v>
      </c>
      <c r="F261" s="198">
        <v>1788.47526</v>
      </c>
      <c r="G261" s="253"/>
    </row>
    <row r="262" spans="1:6" ht="12.75">
      <c r="A262" s="36" t="s">
        <v>200</v>
      </c>
      <c r="B262" s="302"/>
      <c r="C262" s="81" t="s">
        <v>127</v>
      </c>
      <c r="D262" s="66" t="s">
        <v>42</v>
      </c>
      <c r="E262" s="69"/>
      <c r="F262" s="295">
        <f>F263</f>
        <v>575</v>
      </c>
    </row>
    <row r="263" spans="1:6" ht="12.75">
      <c r="A263" s="38" t="s">
        <v>133</v>
      </c>
      <c r="B263" s="302"/>
      <c r="C263" s="81" t="s">
        <v>127</v>
      </c>
      <c r="D263" s="66" t="s">
        <v>129</v>
      </c>
      <c r="E263" s="69"/>
      <c r="F263" s="295">
        <f>F264</f>
        <v>575</v>
      </c>
    </row>
    <row r="264" spans="1:6" ht="64.5">
      <c r="A264" s="67" t="s">
        <v>273</v>
      </c>
      <c r="B264" s="67"/>
      <c r="C264" s="82" t="s">
        <v>127</v>
      </c>
      <c r="D264" s="58" t="s">
        <v>295</v>
      </c>
      <c r="E264" s="69"/>
      <c r="F264" s="294">
        <f>F265</f>
        <v>575</v>
      </c>
    </row>
    <row r="265" spans="1:6" ht="39">
      <c r="A265" s="44" t="s">
        <v>77</v>
      </c>
      <c r="B265" s="302"/>
      <c r="C265" s="82" t="s">
        <v>127</v>
      </c>
      <c r="D265" s="58" t="s">
        <v>295</v>
      </c>
      <c r="E265" s="59">
        <v>810</v>
      </c>
      <c r="F265" s="294">
        <v>575</v>
      </c>
    </row>
    <row r="266" spans="1:6" ht="12.75">
      <c r="A266" s="346" t="s">
        <v>58</v>
      </c>
      <c r="B266" s="347"/>
      <c r="C266" s="347"/>
      <c r="D266" s="347"/>
      <c r="E266" s="348"/>
      <c r="F266" s="289">
        <f>F13+F71+F79+F95+F114+F199+F223+F248+F262</f>
        <v>164650.42229</v>
      </c>
    </row>
    <row r="267" ht="12" customHeight="1"/>
    <row r="268" ht="12.75">
      <c r="F268" s="298"/>
    </row>
    <row r="269" ht="12.75">
      <c r="F269" s="301"/>
    </row>
    <row r="270" ht="12.75">
      <c r="F270" s="299"/>
    </row>
    <row r="271" ht="12.75">
      <c r="P271" s="151"/>
    </row>
    <row r="272" ht="12.75">
      <c r="P272" s="151"/>
    </row>
    <row r="273" spans="5:16" ht="12.75">
      <c r="E273" s="232"/>
      <c r="G273" s="233"/>
      <c r="H273" s="234"/>
      <c r="I273" s="233"/>
      <c r="J273" s="233"/>
      <c r="K273" s="233"/>
      <c r="L273" s="233"/>
      <c r="M273" s="233"/>
      <c r="N273" s="233"/>
      <c r="O273" s="233"/>
      <c r="P273" s="235"/>
    </row>
    <row r="274" spans="5:16" ht="12.75">
      <c r="E274" s="232"/>
      <c r="G274" s="233"/>
      <c r="H274" s="234"/>
      <c r="I274" s="233"/>
      <c r="J274" s="233"/>
      <c r="K274" s="233"/>
      <c r="L274" s="233"/>
      <c r="M274" s="233"/>
      <c r="N274" s="233"/>
      <c r="O274" s="233"/>
      <c r="P274" s="233"/>
    </row>
    <row r="275" spans="5:16" ht="12.75">
      <c r="E275" s="232"/>
      <c r="G275" s="233"/>
      <c r="H275" s="234"/>
      <c r="I275" s="233"/>
      <c r="J275" s="233"/>
      <c r="K275" s="233"/>
      <c r="L275" s="233"/>
      <c r="M275" s="233"/>
      <c r="N275" s="233"/>
      <c r="O275" s="233"/>
      <c r="P275" s="233"/>
    </row>
    <row r="276" spans="5:16" ht="12.75">
      <c r="E276" s="232"/>
      <c r="F276" s="299"/>
      <c r="G276" s="233"/>
      <c r="H276" s="234"/>
      <c r="I276" s="233"/>
      <c r="J276" s="233"/>
      <c r="K276" s="233"/>
      <c r="L276" s="233"/>
      <c r="M276" s="233"/>
      <c r="N276" s="233"/>
      <c r="O276" s="233"/>
      <c r="P276" s="233"/>
    </row>
    <row r="277" spans="5:16" ht="12.75">
      <c r="E277" s="232"/>
      <c r="G277" s="233"/>
      <c r="H277" s="234"/>
      <c r="I277" s="233"/>
      <c r="J277" s="233"/>
      <c r="K277" s="233"/>
      <c r="L277" s="233"/>
      <c r="M277" s="233"/>
      <c r="N277" s="233"/>
      <c r="O277" s="233"/>
      <c r="P277" s="233"/>
    </row>
    <row r="278" spans="6:9" ht="12.75">
      <c r="F278" s="299"/>
      <c r="I278" s="192"/>
    </row>
  </sheetData>
  <sheetProtection/>
  <autoFilter ref="A12:F266"/>
  <mergeCells count="2">
    <mergeCell ref="A8:F8"/>
    <mergeCell ref="A266:E266"/>
  </mergeCells>
  <printOptions/>
  <pageMargins left="0.5118110236220472" right="0" top="0" bottom="0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Депутаты</cp:lastModifiedBy>
  <cp:lastPrinted>2014-12-02T08:29:36Z</cp:lastPrinted>
  <dcterms:created xsi:type="dcterms:W3CDTF">2013-10-22T11:59:53Z</dcterms:created>
  <dcterms:modified xsi:type="dcterms:W3CDTF">2014-12-02T08:33:41Z</dcterms:modified>
  <cp:category/>
  <cp:version/>
  <cp:contentType/>
  <cp:contentStatus/>
</cp:coreProperties>
</file>