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380" windowWidth="14480" windowHeight="7260" tabRatio="725" activeTab="5"/>
  </bookViews>
  <sheets>
    <sheet name="Пр.2 Дох." sheetId="1" r:id="rId1"/>
    <sheet name="Пр.3 ФП " sheetId="2" r:id="rId2"/>
    <sheet name="Пр.5 Раз.,Подразд" sheetId="3" r:id="rId3"/>
    <sheet name="Пр.6 по прогр.." sheetId="4" r:id="rId4"/>
    <sheet name="Пр.7 Р.П. ЦС. ВР" sheetId="5" r:id="rId5"/>
    <sheet name="Пр.9 Вед." sheetId="6" r:id="rId6"/>
  </sheets>
  <definedNames>
    <definedName name="_xlnm._FilterDatabase" localSheetId="4" hidden="1">'Пр.7 Р.П. ЦС. ВР'!$A$12:$E$264</definedName>
    <definedName name="_xlnm._FilterDatabase" localSheetId="5" hidden="1">'Пр.9 Вед.'!$A$12:$F$264</definedName>
    <definedName name="_xlnm.Print_Titles" localSheetId="0">'Пр.2 Дох.'!$9:$10</definedName>
    <definedName name="_xlnm.Print_Titles" localSheetId="1">'Пр.3 ФП '!$9:$9</definedName>
    <definedName name="_xlnm.Print_Titles" localSheetId="2">'Пр.5 Раз.,Подразд'!$10:$11</definedName>
  </definedNames>
  <calcPr fullCalcOnLoad="1" refMode="R1C1"/>
</workbook>
</file>

<file path=xl/comments2.xml><?xml version="1.0" encoding="utf-8"?>
<comments xmlns="http://schemas.openxmlformats.org/spreadsheetml/2006/main">
  <authors>
    <author>Кравцова</author>
  </authors>
  <commentList>
    <comment ref="C3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100,00- староста
2877,5-водопровод
1045,2-стимулирующие
173,188- лизинг
130,-библиотека</t>
        </r>
      </text>
    </comment>
    <comment ref="C49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sharedStrings.xml><?xml version="1.0" encoding="utf-8"?>
<sst xmlns="http://schemas.openxmlformats.org/spreadsheetml/2006/main" count="2546" uniqueCount="460">
  <si>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</si>
  <si>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</si>
  <si>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</si>
  <si>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</si>
  <si>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</si>
  <si>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</si>
  <si>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</si>
  <si>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</si>
  <si>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</si>
  <si>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</si>
  <si>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</si>
  <si>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</si>
  <si>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>68 9 1041</t>
  </si>
  <si>
    <t>Устройство спортивной площадки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</si>
  <si>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</si>
  <si>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</si>
  <si>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</si>
  <si>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</si>
  <si>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</si>
  <si>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</si>
  <si>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</si>
  <si>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</si>
  <si>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</si>
  <si>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 xml:space="preserve">2 02 02216 10 0000 151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</si>
  <si>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</si>
  <si>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</si>
  <si>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</si>
  <si>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</si>
  <si>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</si>
  <si>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</si>
  <si>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</si>
  <si>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</si>
  <si>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</si>
  <si>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</si>
  <si>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</si>
  <si>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</si>
  <si>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</si>
  <si>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</si>
  <si>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</si>
  <si>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</si>
  <si>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</si>
  <si>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</si>
  <si>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</si>
  <si>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</si>
  <si>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</si>
  <si>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</si>
  <si>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</si>
  <si>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</si>
  <si>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Осуществление  ремонтных работ муниципального жилого фонда в рамках  непрограммных расходов органов местного самоуправления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</si>
  <si>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</si>
  <si>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</si>
  <si>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</si>
  <si>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</si>
  <si>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 1 03 00000 00 0000 000</t>
  </si>
  <si>
    <t>НАЛОГИ НА ТОВАРЫ (РАБОТЫ, УСЛУГИ). РЕАЛИЗУЕМЫЕ НА ТЕРРИТОРИИ РОССИЙСКОЙ ФЕДЕРАЦИИ</t>
  </si>
  <si>
    <t>Дотации бюджетам поселений на поддержку мер по сбалансированности бюджетов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</si>
  <si>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</si>
  <si>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</si>
  <si>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на реализацию подпрограммы "ОЖМС" ФЦП "Жилище" на 2011-2015 годы за счет средств областного бюджета</t>
  </si>
  <si>
    <t>Субсидии на реализацию подпрограммы "ОЖМС" ФЦП "Жилище" на 2011-2015 годы за счет средств федерального бюджета</t>
  </si>
  <si>
    <t xml:space="preserve">2 02 02077 10 0000 151
</t>
  </si>
  <si>
    <t xml:space="preserve">2 02 02008 10 0000 151
</t>
  </si>
  <si>
    <t xml:space="preserve"> 2 02 01003 10 0000 151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</si>
  <si>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</si>
  <si>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</si>
  <si>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</si>
  <si>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</si>
  <si>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по проектно-изыскательским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</si>
  <si>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</si>
  <si>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</si>
  <si>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</si>
  <si>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</si>
  <si>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</si>
  <si>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от 24 октября 2014 года № 11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</si>
  <si>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</si>
  <si>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</si>
  <si>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</si>
  <si>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</si>
  <si>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</si>
  <si>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</si>
  <si>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</si>
  <si>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</si>
  <si>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</si>
  <si>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</si>
  <si>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</si>
  <si>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</si>
  <si>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</si>
  <si>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</si>
  <si>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</si>
  <si>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</si>
  <si>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</si>
  <si>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121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</si>
  <si>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</si>
  <si>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</si>
  <si>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</si>
  <si>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</si>
  <si>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</si>
  <si>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</si>
  <si>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</si>
  <si>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</si>
  <si>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</si>
  <si>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</si>
  <si>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</si>
  <si>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</si>
  <si>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</si>
  <si>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</si>
  <si>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</si>
  <si>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</si>
  <si>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</si>
  <si>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</si>
  <si>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321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</si>
  <si>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</si>
  <si>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</si>
  <si>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</si>
  <si>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</si>
  <si>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</si>
  <si>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</si>
  <si>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Фонд оплаты труда государственных (муниципальных) органов и взносы по обязательному социальному страхованию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</si>
  <si>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</si>
  <si>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</si>
  <si>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</si>
  <si>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</si>
  <si>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</si>
  <si>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</si>
  <si>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</si>
  <si>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</si>
  <si>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</si>
  <si>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</si>
  <si>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</si>
  <si>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</si>
  <si>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</si>
  <si>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</si>
  <si>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</si>
  <si>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</si>
  <si>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</si>
  <si>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</si>
  <si>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</si>
  <si>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</si>
  <si>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</si>
  <si>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</si>
  <si>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</si>
  <si>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</si>
  <si>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</si>
  <si>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</si>
  <si>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Уплата прочих налогов, сборов и иных платежей</t>
  </si>
  <si>
    <t>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</si>
  <si>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</si>
  <si>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</si>
  <si>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</si>
  <si>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</si>
  <si>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</si>
  <si>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</si>
  <si>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</si>
  <si>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</si>
  <si>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</si>
  <si>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</si>
  <si>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</si>
  <si>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</si>
  <si>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</si>
  <si>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</si>
  <si>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</si>
  <si>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</si>
  <si>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</si>
  <si>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</si>
  <si>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</si>
  <si>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</si>
  <si>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</si>
  <si>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</si>
  <si>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</si>
  <si>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</si>
  <si>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</si>
  <si>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</si>
  <si>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</si>
  <si>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</si>
  <si>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</si>
  <si>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</si>
  <si>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</si>
  <si>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</si>
  <si>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</si>
  <si>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</si>
  <si>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</si>
  <si>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</si>
  <si>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</si>
  <si>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</si>
  <si>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</si>
  <si>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</si>
  <si>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</si>
  <si>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</si>
  <si>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</si>
  <si>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</si>
  <si>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</si>
  <si>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</si>
  <si>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</si>
  <si>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</si>
  <si>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</si>
  <si>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</si>
  <si>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</si>
  <si>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</si>
  <si>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</si>
  <si>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</si>
  <si>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</si>
  <si>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</si>
  <si>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</si>
  <si>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</si>
  <si>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</si>
  <si>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</si>
  <si>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</si>
  <si>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</si>
  <si>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</si>
  <si>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</si>
  <si>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</si>
  <si>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</si>
  <si>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</si>
  <si>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</si>
  <si>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</si>
  <si>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</si>
  <si>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</si>
  <si>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</si>
  <si>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</si>
  <si>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</si>
  <si>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</si>
  <si>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</si>
  <si>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</si>
  <si>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</si>
  <si>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</si>
  <si>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</si>
  <si>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</si>
  <si>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</si>
  <si>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</si>
  <si>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</si>
  <si>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</si>
  <si>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</si>
  <si>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</si>
  <si>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</si>
  <si>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</si>
  <si>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</si>
  <si>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</si>
  <si>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</si>
  <si>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</si>
  <si>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</si>
  <si>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</si>
  <si>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</si>
  <si>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</si>
  <si>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</si>
  <si>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</si>
  <si>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</si>
  <si>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</si>
  <si>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</si>
  <si>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</si>
  <si>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</si>
  <si>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</si>
  <si>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Закупка товаров, работ услуг в целях капитального ремонта муниципального имущества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</si>
  <si>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</si>
  <si>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</si>
  <si>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</si>
  <si>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Распределение бюджетных ассигнований по разделам подразделам на 2014 год
</t>
  </si>
  <si>
    <t>(приложение 2)</t>
  </si>
  <si>
    <t>(приложение 3)</t>
  </si>
  <si>
    <t>(приложение 5)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</si>
  <si>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</si>
  <si>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</si>
  <si>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</si>
  <si>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2014 год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</si>
  <si>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</si>
  <si>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</si>
  <si>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</si>
  <si>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</si>
  <si>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</si>
  <si>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</si>
  <si>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</si>
  <si>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</si>
  <si>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</si>
  <si>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</si>
  <si>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</si>
  <si>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</si>
  <si>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</si>
  <si>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</si>
  <si>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</si>
  <si>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</si>
  <si>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</si>
  <si>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</si>
  <si>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</si>
  <si>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</si>
  <si>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</si>
  <si>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</si>
  <si>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</si>
  <si>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 xml:space="preserve"> 1 11 05035 10 0000 120</t>
  </si>
  <si>
    <t xml:space="preserve"> 1 11 09045 10 0000 120</t>
  </si>
  <si>
    <t>Прочие поступления от использования имущества, находящегося в собственности поселений</t>
  </si>
  <si>
    <t>Доходы от сдачи в аренду имущества, находящегося в оперативном управлении органов управления поселений</t>
  </si>
  <si>
    <t>114 02053 10 0000 410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</si>
  <si>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</si>
  <si>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</si>
  <si>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</si>
  <si>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</si>
  <si>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</si>
  <si>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1 03 02000 01 0000 110</t>
  </si>
  <si>
    <t>Акцизы по подакцизным товарам (продукции), производимым на территории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</si>
  <si>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</si>
  <si>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</si>
  <si>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1 17 05050 10 0000 180</t>
  </si>
  <si>
    <t>Прочие неналоговые доходы бюджетов поселений</t>
  </si>
  <si>
    <t xml:space="preserve"> 2 02 01001 10 0000 151</t>
  </si>
  <si>
    <t>Дотации бюджетам поселений на выравнивание бюджетной обеспеченности</t>
  </si>
  <si>
    <t xml:space="preserve"> 2 02 03024 10 0000 151</t>
  </si>
  <si>
    <t xml:space="preserve"> 2 02 03015 10 0000 151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</si>
  <si>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</si>
  <si>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</si>
  <si>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2014 год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</si>
  <si>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</si>
  <si>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</si>
  <si>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</si>
  <si>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</si>
  <si>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</si>
  <si>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</si>
  <si>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</si>
  <si>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</si>
  <si>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</si>
  <si>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</si>
  <si>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</si>
  <si>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</si>
  <si>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</si>
  <si>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</si>
  <si>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</si>
  <si>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1 13 02995 10 0000 130</t>
  </si>
  <si>
    <t>Прочие доходы от компенсации затрат бюджетов поселений</t>
  </si>
  <si>
    <t>2 02 02051 10 0000 151</t>
  </si>
  <si>
    <t>2 02 02999 10 0000 151</t>
  </si>
  <si>
    <t>2 02 04999 10 0000 151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</si>
  <si>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</si>
  <si>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</si>
  <si>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</si>
  <si>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</si>
  <si>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</si>
  <si>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</si>
  <si>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</si>
  <si>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</si>
  <si>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</si>
  <si>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</si>
  <si>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</si>
  <si>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</si>
  <si>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</si>
  <si>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</si>
  <si>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</si>
  <si>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</si>
  <si>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</si>
  <si>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</si>
  <si>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</si>
  <si>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</si>
  <si>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</si>
  <si>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</si>
  <si>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</si>
  <si>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</si>
  <si>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</si>
  <si>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</si>
  <si>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</si>
  <si>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</si>
  <si>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</si>
  <si>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</si>
  <si>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</si>
  <si>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</si>
  <si>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</si>
  <si>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</si>
  <si>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</si>
  <si>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</si>
  <si>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</si>
  <si>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</si>
  <si>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</si>
  <si>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</si>
  <si>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</si>
  <si>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</si>
  <si>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</si>
  <si>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</si>
  <si>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</si>
  <si>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</si>
  <si>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</si>
  <si>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</si>
  <si>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</si>
  <si>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</si>
  <si>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</si>
  <si>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</si>
  <si>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Осуществление капитального ремонт муниципального жилого фонда в рамках  непрограммных расходов органов местного самоуправления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</si>
  <si>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</si>
  <si>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</si>
  <si>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</si>
  <si>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</si>
  <si>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</si>
  <si>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</si>
  <si>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</si>
  <si>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</si>
  <si>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</si>
  <si>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</si>
  <si>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</si>
  <si>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</si>
  <si>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</si>
  <si>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</si>
  <si>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</si>
  <si>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</si>
  <si>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</si>
  <si>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</si>
  <si>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</si>
  <si>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</si>
  <si>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</si>
  <si>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</si>
  <si>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</si>
  <si>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</si>
  <si>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</si>
  <si>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</si>
  <si>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</si>
  <si>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</si>
  <si>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</si>
  <si>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</si>
  <si>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</si>
  <si>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</si>
  <si>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243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</si>
  <si>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</si>
  <si>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</si>
  <si>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</si>
  <si>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</si>
  <si>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</si>
  <si>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</si>
  <si>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</si>
  <si>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</si>
  <si>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</si>
  <si>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</si>
  <si>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2014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</si>
  <si>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2014 год</t>
  </si>
  <si>
    <t xml:space="preserve">(приложение 9) 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</si>
  <si>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</si>
  <si>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</si>
  <si>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</si>
  <si>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</si>
  <si>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</si>
  <si>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</si>
  <si>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</si>
  <si>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</si>
  <si>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322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</si>
  <si>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</si>
  <si>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</si>
  <si>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</si>
  <si>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</si>
  <si>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</si>
  <si>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</si>
  <si>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</si>
  <si>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</si>
  <si>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</si>
  <si>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Прочие межбюджетные трансферты</t>
  </si>
  <si>
    <t>2 02 02088 10 0004 151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</si>
  <si>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</si>
  <si>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</si>
  <si>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</si>
  <si>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</si>
  <si>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</si>
  <si>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</si>
  <si>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</si>
  <si>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</si>
  <si>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Прочие субсидии</t>
  </si>
  <si>
    <t>68 9 7202</t>
  </si>
  <si>
    <t>Выполнение наказов избирателей</t>
  </si>
  <si>
    <t>68 9 7203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</si>
</sst>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50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/>
      <protection/>
    </xf>
    <xf numFmtId="49" fontId="43" fillId="0" borderId="19" xfId="53" applyNumberFormat="1" applyFont="1" applyFill="1" applyBorder="1" applyAlignment="1">
      <alignment vertical="center" wrapText="1"/>
      <protection/>
    </xf>
    <xf numFmtId="0" fontId="15" fillId="0" borderId="14" xfId="53" applyFont="1" applyFill="1" applyBorder="1" applyAlignment="1">
      <alignment horizontal="center" vertical="center"/>
      <protection/>
    </xf>
    <xf numFmtId="49" fontId="15" fillId="0" borderId="20" xfId="53" applyNumberFormat="1" applyFont="1" applyFill="1" applyBorder="1" applyAlignment="1">
      <alignment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49" fontId="11" fillId="0" borderId="20" xfId="53" applyNumberFormat="1" applyFont="1" applyFill="1" applyBorder="1" applyAlignment="1">
      <alignment vertical="center"/>
      <protection/>
    </xf>
    <xf numFmtId="0" fontId="15" fillId="0" borderId="0" xfId="53" applyFont="1" applyFill="1">
      <alignment/>
      <protection/>
    </xf>
    <xf numFmtId="0" fontId="7" fillId="0" borderId="20" xfId="0" applyFont="1" applyBorder="1" applyAlignment="1">
      <alignment wrapText="1"/>
    </xf>
    <xf numFmtId="0" fontId="15" fillId="0" borderId="22" xfId="53" applyFont="1" applyFill="1" applyBorder="1" applyAlignment="1">
      <alignment horizontal="center" vertical="center"/>
      <protection/>
    </xf>
    <xf numFmtId="49" fontId="15" fillId="0" borderId="23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left" vertical="center"/>
      <protection/>
    </xf>
    <xf numFmtId="0" fontId="4" fillId="0" borderId="26" xfId="53" applyFont="1" applyBorder="1" applyAlignment="1">
      <alignment vertical="center" wrapText="1"/>
      <protection/>
    </xf>
    <xf numFmtId="0" fontId="4" fillId="0" borderId="26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/>
      <protection/>
    </xf>
    <xf numFmtId="49" fontId="4" fillId="0" borderId="25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49" fontId="11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5" fontId="11" fillId="0" borderId="24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2" fontId="9" fillId="0" borderId="24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1" fontId="9" fillId="0" borderId="24" xfId="0" applyNumberFormat="1" applyFont="1" applyFill="1" applyBorder="1" applyAlignment="1">
      <alignment horizontal="left" vertical="top" wrapText="1"/>
    </xf>
    <xf numFmtId="165" fontId="9" fillId="0" borderId="24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15" xfId="53" applyFont="1" applyBorder="1" applyAlignment="1">
      <alignment horizontal="lef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vertical="center"/>
      <protection/>
    </xf>
    <xf numFmtId="0" fontId="4" fillId="0" borderId="30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30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30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5" fillId="0" borderId="31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49" fontId="4" fillId="0" borderId="31" xfId="53" applyNumberFormat="1" applyFont="1" applyBorder="1" applyAlignment="1">
      <alignment horizontal="center" vertical="center"/>
      <protection/>
    </xf>
    <xf numFmtId="0" fontId="9" fillId="0" borderId="24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wrapText="1"/>
    </xf>
    <xf numFmtId="11" fontId="11" fillId="0" borderId="2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49" fontId="15" fillId="0" borderId="32" xfId="53" applyNumberFormat="1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wrapText="1"/>
      <protection/>
    </xf>
    <xf numFmtId="0" fontId="9" fillId="0" borderId="15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vertical="center"/>
      <protection/>
    </xf>
    <xf numFmtId="49" fontId="9" fillId="0" borderId="30" xfId="53" applyNumberFormat="1" applyFont="1" applyFill="1" applyBorder="1" applyAlignment="1">
      <alignment vertical="center"/>
      <protection/>
    </xf>
    <xf numFmtId="49" fontId="9" fillId="0" borderId="34" xfId="53" applyNumberFormat="1" applyFont="1" applyFill="1" applyBorder="1" applyAlignment="1">
      <alignment vertical="center"/>
      <protection/>
    </xf>
    <xf numFmtId="0" fontId="9" fillId="0" borderId="30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center" vertical="center"/>
    </xf>
    <xf numFmtId="0" fontId="9" fillId="0" borderId="30" xfId="53" applyNumberFormat="1" applyFont="1" applyFill="1" applyBorder="1" applyAlignment="1">
      <alignment horizontal="left" vertical="center" wrapText="1"/>
      <protection/>
    </xf>
    <xf numFmtId="49" fontId="9" fillId="0" borderId="30" xfId="53" applyNumberFormat="1" applyFont="1" applyFill="1" applyBorder="1" applyAlignment="1">
      <alignment vertical="center" wrapText="1"/>
      <protection/>
    </xf>
    <xf numFmtId="49" fontId="9" fillId="0" borderId="34" xfId="53" applyNumberFormat="1" applyFont="1" applyFill="1" applyBorder="1" applyAlignment="1">
      <alignment vertical="center" wrapText="1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 wrapText="1"/>
      <protection/>
    </xf>
    <xf numFmtId="0" fontId="11" fillId="4" borderId="17" xfId="0" applyFont="1" applyFill="1" applyBorder="1" applyAlignment="1">
      <alignment vertical="center" wrapText="1"/>
    </xf>
    <xf numFmtId="43" fontId="17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4" fontId="9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5" fillId="0" borderId="16" xfId="65" applyNumberFormat="1" applyFont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25" xfId="65" applyNumberFormat="1" applyFont="1" applyFill="1" applyBorder="1" applyAlignment="1">
      <alignment horizontal="center" vertical="center"/>
    </xf>
    <xf numFmtId="4" fontId="5" fillId="0" borderId="16" xfId="65" applyNumberFormat="1" applyFont="1" applyFill="1" applyBorder="1" applyAlignment="1">
      <alignment horizontal="center" vertical="center"/>
    </xf>
    <xf numFmtId="4" fontId="4" fillId="24" borderId="13" xfId="65" applyNumberFormat="1" applyFont="1" applyFill="1" applyBorder="1" applyAlignment="1">
      <alignment horizontal="center" vertical="center"/>
    </xf>
    <xf numFmtId="4" fontId="4" fillId="0" borderId="14" xfId="65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35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/>
      <protection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5" fillId="0" borderId="35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36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4" fontId="4" fillId="0" borderId="18" xfId="65" applyNumberFormat="1" applyFont="1" applyBorder="1" applyAlignment="1">
      <alignment horizontal="center" vertical="center"/>
    </xf>
    <xf numFmtId="4" fontId="9" fillId="0" borderId="0" xfId="53" applyNumberFormat="1" applyFont="1" applyFill="1" applyAlignment="1">
      <alignment vertical="center"/>
      <protection/>
    </xf>
    <xf numFmtId="0" fontId="2" fillId="0" borderId="24" xfId="53" applyFont="1" applyFill="1" applyBorder="1" applyAlignment="1">
      <alignment vertical="center"/>
      <protection/>
    </xf>
    <xf numFmtId="49" fontId="15" fillId="0" borderId="24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/>
      <protection/>
    </xf>
    <xf numFmtId="0" fontId="23" fillId="0" borderId="24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4" fontId="9" fillId="0" borderId="0" xfId="53" applyNumberFormat="1" applyFont="1" applyFill="1" applyAlignment="1">
      <alignment horizontal="right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0" fontId="9" fillId="0" borderId="30" xfId="53" applyFont="1" applyFill="1" applyBorder="1" applyAlignment="1">
      <alignment vertical="center" wrapText="1"/>
      <protection/>
    </xf>
    <xf numFmtId="0" fontId="9" fillId="0" borderId="37" xfId="53" applyFont="1" applyFill="1" applyBorder="1" applyAlignment="1">
      <alignment vertical="center"/>
      <protection/>
    </xf>
    <xf numFmtId="0" fontId="9" fillId="0" borderId="38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vertical="center"/>
      <protection/>
    </xf>
    <xf numFmtId="0" fontId="9" fillId="0" borderId="26" xfId="53" applyFont="1" applyFill="1" applyBorder="1" applyAlignment="1">
      <alignment horizontal="left" vertical="center"/>
      <protection/>
    </xf>
    <xf numFmtId="0" fontId="9" fillId="0" borderId="26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182" fontId="17" fillId="0" borderId="0" xfId="0" applyNumberFormat="1" applyFont="1" applyFill="1" applyAlignment="1">
      <alignment/>
    </xf>
    <xf numFmtId="43" fontId="7" fillId="0" borderId="0" xfId="63" applyNumberFormat="1" applyFont="1" applyFill="1" applyAlignment="1">
      <alignment horizontal="right" vertical="center"/>
    </xf>
    <xf numFmtId="43" fontId="7" fillId="0" borderId="0" xfId="63" applyNumberFormat="1" applyFont="1" applyFill="1" applyAlignment="1">
      <alignment vertical="center"/>
    </xf>
    <xf numFmtId="43" fontId="11" fillId="0" borderId="24" xfId="63" applyNumberFormat="1" applyFont="1" applyFill="1" applyBorder="1" applyAlignment="1">
      <alignment vertical="center" wrapText="1"/>
    </xf>
    <xf numFmtId="43" fontId="15" fillId="0" borderId="24" xfId="63" applyNumberFormat="1" applyFont="1" applyFill="1" applyBorder="1" applyAlignment="1">
      <alignment vertical="center" wrapText="1"/>
    </xf>
    <xf numFmtId="43" fontId="7" fillId="0" borderId="24" xfId="63" applyNumberFormat="1" applyFont="1" applyFill="1" applyBorder="1" applyAlignment="1">
      <alignment vertical="center" wrapText="1"/>
    </xf>
    <xf numFmtId="43" fontId="9" fillId="0" borderId="24" xfId="63" applyNumberFormat="1" applyFont="1" applyFill="1" applyBorder="1" applyAlignment="1">
      <alignment vertical="center" wrapText="1"/>
    </xf>
    <xf numFmtId="43" fontId="7" fillId="0" borderId="24" xfId="63" applyNumberFormat="1" applyFont="1" applyFill="1" applyBorder="1" applyAlignment="1">
      <alignment vertical="center"/>
    </xf>
    <xf numFmtId="43" fontId="15" fillId="0" borderId="24" xfId="63" applyNumberFormat="1" applyFont="1" applyFill="1" applyBorder="1" applyAlignment="1">
      <alignment vertical="center"/>
    </xf>
    <xf numFmtId="43" fontId="46" fillId="0" borderId="0" xfId="63" applyNumberFormat="1" applyFont="1" applyFill="1" applyAlignment="1">
      <alignment vertical="center"/>
    </xf>
    <xf numFmtId="43" fontId="9" fillId="0" borderId="0" xfId="53" applyNumberFormat="1" applyFont="1" applyAlignment="1">
      <alignment horizontal="right" vertical="center"/>
      <protection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4" fontId="15" fillId="0" borderId="0" xfId="53" applyNumberFormat="1" applyFont="1" applyFill="1">
      <alignment/>
      <protection/>
    </xf>
    <xf numFmtId="4" fontId="17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18" fillId="25" borderId="0" xfId="0" applyNumberFormat="1" applyFont="1" applyFill="1" applyAlignment="1">
      <alignment/>
    </xf>
    <xf numFmtId="43" fontId="41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9" fillId="0" borderId="18" xfId="53" applyNumberFormat="1" applyFont="1" applyFill="1" applyBorder="1" applyAlignment="1">
      <alignment vertical="center" wrapText="1"/>
      <protection/>
    </xf>
    <xf numFmtId="49" fontId="9" fillId="0" borderId="26" xfId="53" applyNumberFormat="1" applyFont="1" applyFill="1" applyBorder="1" applyAlignment="1">
      <alignment vertical="center" wrapText="1"/>
      <protection/>
    </xf>
    <xf numFmtId="176" fontId="9" fillId="0" borderId="15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0" xfId="53" applyNumberFormat="1" applyFont="1" applyAlignment="1">
      <alignment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76" fontId="9" fillId="0" borderId="34" xfId="53" applyNumberFormat="1" applyFont="1" applyFill="1" applyBorder="1" applyAlignment="1">
      <alignment vertical="center" wrapText="1"/>
      <protection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4" fontId="17" fillId="24" borderId="0" xfId="0" applyNumberFormat="1" applyFont="1" applyFill="1" applyAlignment="1">
      <alignment/>
    </xf>
    <xf numFmtId="43" fontId="17" fillId="24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43" fillId="0" borderId="18" xfId="53" applyNumberFormat="1" applyFont="1" applyFill="1" applyBorder="1" applyAlignment="1">
      <alignment horizontal="center" vertical="center"/>
      <protection/>
    </xf>
    <xf numFmtId="4" fontId="15" fillId="0" borderId="14" xfId="53" applyNumberFormat="1" applyFont="1" applyFill="1" applyBorder="1" applyAlignment="1">
      <alignment horizontal="center" vertical="center"/>
      <protection/>
    </xf>
    <xf numFmtId="4" fontId="6" fillId="0" borderId="14" xfId="53" applyNumberFormat="1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 vertical="center"/>
      <protection/>
    </xf>
    <xf numFmtId="4" fontId="15" fillId="0" borderId="25" xfId="53" applyNumberFormat="1" applyFont="1" applyFill="1" applyBorder="1" applyAlignment="1">
      <alignment horizontal="center" vertical="center"/>
      <protection/>
    </xf>
    <xf numFmtId="4" fontId="7" fillId="0" borderId="25" xfId="53" applyNumberFormat="1" applyFont="1" applyFill="1" applyBorder="1" applyAlignment="1">
      <alignment horizontal="center" vertical="center"/>
      <protection/>
    </xf>
    <xf numFmtId="4" fontId="7" fillId="0" borderId="33" xfId="53" applyNumberFormat="1" applyFont="1" applyFill="1" applyBorder="1" applyAlignment="1">
      <alignment horizontal="center" vertical="center"/>
      <protection/>
    </xf>
    <xf numFmtId="4" fontId="15" fillId="0" borderId="22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top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" fontId="11" fillId="4" borderId="16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horizontal="center" vertical="center"/>
      <protection/>
    </xf>
    <xf numFmtId="4" fontId="9" fillId="0" borderId="33" xfId="53" applyNumberFormat="1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center" vertical="center"/>
      <protection/>
    </xf>
    <xf numFmtId="4" fontId="9" fillId="0" borderId="18" xfId="53" applyNumberFormat="1" applyFont="1" applyFill="1" applyBorder="1" applyAlignment="1">
      <alignment horizontal="center" vertical="center"/>
      <protection/>
    </xf>
    <xf numFmtId="4" fontId="9" fillId="0" borderId="25" xfId="53" applyNumberFormat="1" applyFont="1" applyFill="1" applyBorder="1" applyAlignment="1">
      <alignment horizontal="center" vertical="center"/>
      <protection/>
    </xf>
    <xf numFmtId="4" fontId="11" fillId="0" borderId="14" xfId="53" applyNumberFormat="1" applyFont="1" applyFill="1" applyBorder="1" applyAlignment="1">
      <alignment horizontal="center" vertical="center"/>
      <protection/>
    </xf>
    <xf numFmtId="4" fontId="10" fillId="0" borderId="16" xfId="53" applyNumberFormat="1" applyFont="1" applyFill="1" applyBorder="1" applyAlignment="1">
      <alignment horizontal="center" vertical="center"/>
      <protection/>
    </xf>
    <xf numFmtId="4" fontId="10" fillId="0" borderId="16" xfId="65" applyNumberFormat="1" applyFont="1" applyBorder="1" applyAlignment="1">
      <alignment horizontal="center" vertical="center"/>
    </xf>
    <xf numFmtId="4" fontId="48" fillId="0" borderId="0" xfId="53" applyNumberFormat="1" applyFont="1" applyAlignment="1">
      <alignment vertical="center"/>
      <protection/>
    </xf>
    <xf numFmtId="43" fontId="17" fillId="0" borderId="0" xfId="63" applyNumberFormat="1" applyFont="1" applyFill="1" applyAlignment="1">
      <alignment vertical="center"/>
    </xf>
    <xf numFmtId="43" fontId="9" fillId="0" borderId="0" xfId="63" applyNumberFormat="1" applyFont="1" applyFill="1" applyBorder="1" applyAlignment="1">
      <alignment vertical="center" wrapText="1"/>
    </xf>
    <xf numFmtId="43" fontId="17" fillId="0" borderId="0" xfId="0" applyNumberFormat="1" applyFont="1" applyFill="1" applyAlignment="1">
      <alignment horizontal="left"/>
    </xf>
    <xf numFmtId="0" fontId="9" fillId="24" borderId="28" xfId="0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7" fillId="24" borderId="29" xfId="0" applyNumberFormat="1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left" vertical="top" wrapText="1"/>
    </xf>
    <xf numFmtId="0" fontId="9" fillId="24" borderId="14" xfId="53" applyFont="1" applyFill="1" applyBorder="1" applyAlignment="1">
      <alignment horizontal="center" vertical="center"/>
      <protection/>
    </xf>
    <xf numFmtId="49" fontId="9" fillId="24" borderId="17" xfId="53" applyNumberFormat="1" applyFont="1" applyFill="1" applyBorder="1" applyAlignment="1">
      <alignment vertical="center"/>
      <protection/>
    </xf>
    <xf numFmtId="4" fontId="9" fillId="24" borderId="16" xfId="53" applyNumberFormat="1" applyFont="1" applyFill="1" applyBorder="1" applyAlignment="1">
      <alignment horizontal="center" vertical="center"/>
      <protection/>
    </xf>
    <xf numFmtId="4" fontId="48" fillId="0" borderId="0" xfId="53" applyNumberFormat="1" applyFont="1" applyFill="1" applyAlignment="1">
      <alignment vertical="center"/>
      <protection/>
    </xf>
    <xf numFmtId="4" fontId="45" fillId="0" borderId="14" xfId="53" applyNumberFormat="1" applyFont="1" applyFill="1" applyBorder="1" applyAlignment="1">
      <alignment horizontal="center" vertical="center"/>
      <protection/>
    </xf>
    <xf numFmtId="0" fontId="15" fillId="0" borderId="33" xfId="53" applyFont="1" applyFill="1" applyBorder="1" applyAlignment="1">
      <alignment horizontal="center" vertical="center"/>
      <protection/>
    </xf>
    <xf numFmtId="0" fontId="9" fillId="24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left" vertical="top" wrapText="1"/>
    </xf>
    <xf numFmtId="49" fontId="15" fillId="0" borderId="11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Alignment="1">
      <alignment vertical="center"/>
      <protection/>
    </xf>
    <xf numFmtId="0" fontId="17" fillId="24" borderId="0" xfId="0" applyFont="1" applyFill="1" applyAlignment="1">
      <alignment vertical="center"/>
    </xf>
    <xf numFmtId="43" fontId="18" fillId="24" borderId="0" xfId="0" applyNumberFormat="1" applyFon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0" fontId="17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43" fontId="20" fillId="24" borderId="0" xfId="0" applyNumberFormat="1" applyFont="1" applyFill="1" applyAlignment="1">
      <alignment horizontal="center"/>
    </xf>
    <xf numFmtId="43" fontId="18" fillId="24" borderId="0" xfId="0" applyNumberFormat="1" applyFont="1" applyFill="1" applyAlignment="1">
      <alignment/>
    </xf>
    <xf numFmtId="0" fontId="17" fillId="24" borderId="0" xfId="0" applyFont="1" applyFill="1" applyBorder="1" applyAlignment="1">
      <alignment/>
    </xf>
    <xf numFmtId="43" fontId="7" fillId="24" borderId="0" xfId="63" applyNumberFormat="1" applyFont="1" applyFill="1" applyAlignment="1">
      <alignment horizontal="right" vertical="center"/>
    </xf>
    <xf numFmtId="43" fontId="9" fillId="24" borderId="0" xfId="53" applyNumberFormat="1" applyFont="1" applyFill="1" applyAlignment="1">
      <alignment horizontal="right" vertical="center"/>
      <protection/>
    </xf>
    <xf numFmtId="43" fontId="7" fillId="24" borderId="0" xfId="63" applyNumberFormat="1" applyFont="1" applyFill="1" applyAlignment="1">
      <alignment vertical="center"/>
    </xf>
    <xf numFmtId="43" fontId="11" fillId="24" borderId="24" xfId="63" applyNumberFormat="1" applyFont="1" applyFill="1" applyBorder="1" applyAlignment="1">
      <alignment vertical="center" wrapText="1"/>
    </xf>
    <xf numFmtId="43" fontId="2" fillId="24" borderId="24" xfId="63" applyNumberFormat="1" applyFont="1" applyFill="1" applyBorder="1" applyAlignment="1">
      <alignment vertical="center" wrapText="1"/>
    </xf>
    <xf numFmtId="43" fontId="3" fillId="24" borderId="24" xfId="63" applyNumberFormat="1" applyFont="1" applyFill="1" applyBorder="1" applyAlignment="1">
      <alignment vertical="center" wrapText="1"/>
    </xf>
    <xf numFmtId="43" fontId="15" fillId="24" borderId="24" xfId="63" applyNumberFormat="1" applyFont="1" applyFill="1" applyBorder="1" applyAlignment="1">
      <alignment vertical="center" wrapText="1"/>
    </xf>
    <xf numFmtId="43" fontId="7" fillId="24" borderId="24" xfId="63" applyNumberFormat="1" applyFont="1" applyFill="1" applyBorder="1" applyAlignment="1">
      <alignment vertical="center" wrapText="1"/>
    </xf>
    <xf numFmtId="43" fontId="9" fillId="24" borderId="24" xfId="63" applyNumberFormat="1" applyFont="1" applyFill="1" applyBorder="1" applyAlignment="1">
      <alignment vertical="center" wrapText="1"/>
    </xf>
    <xf numFmtId="43" fontId="2" fillId="24" borderId="24" xfId="63" applyNumberFormat="1" applyFont="1" applyFill="1" applyBorder="1" applyAlignment="1">
      <alignment vertical="center"/>
    </xf>
    <xf numFmtId="43" fontId="3" fillId="24" borderId="24" xfId="63" applyNumberFormat="1" applyFont="1" applyFill="1" applyBorder="1" applyAlignment="1">
      <alignment vertical="center"/>
    </xf>
    <xf numFmtId="43" fontId="7" fillId="24" borderId="24" xfId="63" applyNumberFormat="1" applyFont="1" applyFill="1" applyBorder="1" applyAlignment="1">
      <alignment vertical="center"/>
    </xf>
    <xf numFmtId="43" fontId="15" fillId="24" borderId="24" xfId="63" applyNumberFormat="1" applyFont="1" applyFill="1" applyBorder="1" applyAlignment="1">
      <alignment vertical="center"/>
    </xf>
    <xf numFmtId="43" fontId="23" fillId="24" borderId="24" xfId="63" applyNumberFormat="1" applyFont="1" applyFill="1" applyBorder="1" applyAlignment="1">
      <alignment vertical="center"/>
    </xf>
    <xf numFmtId="43" fontId="17" fillId="24" borderId="0" xfId="63" applyNumberFormat="1" applyFont="1" applyFill="1" applyAlignment="1">
      <alignment vertical="center"/>
    </xf>
    <xf numFmtId="43" fontId="18" fillId="24" borderId="0" xfId="63" applyNumberFormat="1" applyFont="1" applyFill="1" applyAlignment="1">
      <alignment vertical="center"/>
    </xf>
    <xf numFmtId="43" fontId="19" fillId="24" borderId="0" xfId="63" applyNumberFormat="1" applyFont="1" applyFill="1" applyAlignment="1">
      <alignment vertical="center"/>
    </xf>
    <xf numFmtId="43" fontId="46" fillId="24" borderId="0" xfId="63" applyNumberFormat="1" applyFont="1" applyFill="1" applyAlignment="1">
      <alignment vertical="center"/>
    </xf>
    <xf numFmtId="0" fontId="9" fillId="0" borderId="28" xfId="53" applyFont="1" applyFill="1" applyBorder="1" applyAlignment="1">
      <alignment vertical="center"/>
      <protection/>
    </xf>
    <xf numFmtId="0" fontId="10" fillId="0" borderId="0" xfId="53" applyFont="1" applyFill="1" applyAlignment="1">
      <alignment horizontal="center" wrapText="1"/>
      <protection/>
    </xf>
    <xf numFmtId="49" fontId="11" fillId="0" borderId="32" xfId="53" applyNumberFormat="1" applyFont="1" applyFill="1" applyBorder="1" applyAlignment="1">
      <alignment horizontal="center" vertical="center"/>
      <protection/>
    </xf>
    <xf numFmtId="49" fontId="11" fillId="0" borderId="39" xfId="53" applyNumberFormat="1" applyFont="1" applyFill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48" fillId="0" borderId="0" xfId="53" applyNumberFormat="1" applyFont="1" applyFill="1" applyAlignment="1">
      <alignment horizontal="center"/>
      <protection/>
    </xf>
    <xf numFmtId="0" fontId="48" fillId="0" borderId="0" xfId="53" applyFont="1" applyFill="1" applyAlignment="1">
      <alignment horizontal="center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3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15" fillId="0" borderId="0" xfId="0" applyFont="1" applyFill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58"/>
  <sheetViews>
    <sheetView zoomScale="75" zoomScaleNormal="75" zoomScalePageLayoutView="0" workbookViewId="0" topLeftCell="A1">
      <selection activeCell="C5" sqref="C5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198" customWidth="1"/>
    <col min="4" max="16384" width="10.140625" style="2" customWidth="1"/>
  </cols>
  <sheetData>
    <row r="1" ht="12.75">
      <c r="C1" s="210" t="s">
        <v>137</v>
      </c>
    </row>
    <row r="2" ht="12.75">
      <c r="C2" s="210" t="s">
        <v>136</v>
      </c>
    </row>
    <row r="3" ht="12.75">
      <c r="C3" s="176" t="s">
        <v>261</v>
      </c>
    </row>
    <row r="4" ht="12.75">
      <c r="C4" s="176" t="s">
        <v>73</v>
      </c>
    </row>
    <row r="5" ht="12.75">
      <c r="C5" s="210" t="s">
        <v>256</v>
      </c>
    </row>
    <row r="7" spans="1:3" ht="59.25" customHeight="1">
      <c r="A7" s="352" t="s">
        <v>262</v>
      </c>
      <c r="B7" s="352"/>
      <c r="C7" s="281"/>
    </row>
    <row r="8" spans="1:3" ht="13.5" thickBot="1">
      <c r="A8" s="4"/>
      <c r="B8" s="5"/>
      <c r="C8" s="282"/>
    </row>
    <row r="9" spans="1:3" ht="12.75">
      <c r="A9" s="6" t="s">
        <v>185</v>
      </c>
      <c r="B9" s="353" t="s">
        <v>186</v>
      </c>
      <c r="C9" s="283" t="s">
        <v>187</v>
      </c>
    </row>
    <row r="10" spans="1:3" ht="13.5" thickBot="1">
      <c r="A10" s="7" t="s">
        <v>188</v>
      </c>
      <c r="B10" s="354"/>
      <c r="C10" s="284" t="s">
        <v>189</v>
      </c>
    </row>
    <row r="11" spans="1:3" ht="16.5" thickBot="1">
      <c r="A11" s="8" t="s">
        <v>190</v>
      </c>
      <c r="B11" s="155" t="s">
        <v>191</v>
      </c>
      <c r="C11" s="285">
        <f>C12+C23+C26+C17+C35+C42+C49+C52+C40</f>
        <v>57413.899999999994</v>
      </c>
    </row>
    <row r="12" spans="1:3" ht="16.5" customHeight="1" thickBot="1">
      <c r="A12" s="9" t="s">
        <v>192</v>
      </c>
      <c r="B12" s="171" t="s">
        <v>193</v>
      </c>
      <c r="C12" s="286">
        <f>C13</f>
        <v>7526.9</v>
      </c>
    </row>
    <row r="13" spans="1:3" ht="12.75">
      <c r="A13" s="11" t="s">
        <v>194</v>
      </c>
      <c r="B13" s="156" t="s">
        <v>195</v>
      </c>
      <c r="C13" s="287">
        <f>C14+C15+C16</f>
        <v>7526.9</v>
      </c>
    </row>
    <row r="14" spans="1:3" ht="42" customHeight="1">
      <c r="A14" s="11" t="s">
        <v>263</v>
      </c>
      <c r="B14" s="257" t="s">
        <v>31</v>
      </c>
      <c r="C14" s="288">
        <f>7776.9-47.6-300</f>
        <v>7429.299999999999</v>
      </c>
    </row>
    <row r="15" spans="1:3" ht="54.75" customHeight="1">
      <c r="A15" s="11" t="s">
        <v>264</v>
      </c>
      <c r="B15" s="264" t="s">
        <v>30</v>
      </c>
      <c r="C15" s="289">
        <v>50</v>
      </c>
    </row>
    <row r="16" spans="1:3" ht="27.75" customHeight="1" thickBot="1">
      <c r="A16" s="11" t="s">
        <v>28</v>
      </c>
      <c r="B16" s="169" t="s">
        <v>29</v>
      </c>
      <c r="C16" s="289">
        <v>47.6</v>
      </c>
    </row>
    <row r="17" spans="1:3" ht="16.5" customHeight="1" thickBot="1">
      <c r="A17" s="9" t="s">
        <v>53</v>
      </c>
      <c r="B17" s="171" t="s">
        <v>54</v>
      </c>
      <c r="C17" s="286">
        <f>C18</f>
        <v>2034.6</v>
      </c>
    </row>
    <row r="18" spans="1:3" ht="13.5" thickBot="1">
      <c r="A18" s="306" t="s">
        <v>296</v>
      </c>
      <c r="B18" s="307" t="s">
        <v>297</v>
      </c>
      <c r="C18" s="308">
        <f>C19+C20+C21+C22</f>
        <v>2034.6</v>
      </c>
    </row>
    <row r="19" spans="1:3" ht="25.5">
      <c r="A19" s="12" t="s">
        <v>8</v>
      </c>
      <c r="B19" s="255" t="s">
        <v>4</v>
      </c>
      <c r="C19" s="291">
        <v>700</v>
      </c>
    </row>
    <row r="20" spans="1:3" ht="39">
      <c r="A20" s="12" t="s">
        <v>9</v>
      </c>
      <c r="B20" s="257" t="s">
        <v>5</v>
      </c>
      <c r="C20" s="288">
        <f>700-400</f>
        <v>300</v>
      </c>
    </row>
    <row r="21" spans="1:3" ht="25.5">
      <c r="A21" s="12" t="s">
        <v>10</v>
      </c>
      <c r="B21" s="13" t="s">
        <v>6</v>
      </c>
      <c r="C21" s="288">
        <v>1000</v>
      </c>
    </row>
    <row r="22" spans="1:3" ht="30" customHeight="1" thickBot="1">
      <c r="A22" s="12" t="s">
        <v>11</v>
      </c>
      <c r="B22" s="256" t="s">
        <v>7</v>
      </c>
      <c r="C22" s="292">
        <v>34.6</v>
      </c>
    </row>
    <row r="23" spans="1:3" ht="13.5" thickBot="1">
      <c r="A23" s="9" t="s">
        <v>196</v>
      </c>
      <c r="B23" s="171" t="s">
        <v>197</v>
      </c>
      <c r="C23" s="286">
        <f>C24</f>
        <v>20.6</v>
      </c>
    </row>
    <row r="24" spans="1:3" ht="12.75">
      <c r="A24" s="11" t="s">
        <v>198</v>
      </c>
      <c r="B24" s="156" t="s">
        <v>199</v>
      </c>
      <c r="C24" s="287">
        <v>20.6</v>
      </c>
    </row>
    <row r="25" spans="1:3" ht="13.5" thickBot="1">
      <c r="A25" s="11" t="s">
        <v>265</v>
      </c>
      <c r="B25" s="157" t="s">
        <v>199</v>
      </c>
      <c r="C25" s="289">
        <v>20.6</v>
      </c>
    </row>
    <row r="26" spans="1:3" ht="13.5" thickBot="1">
      <c r="A26" s="9" t="s">
        <v>267</v>
      </c>
      <c r="B26" s="173" t="s">
        <v>266</v>
      </c>
      <c r="C26" s="286">
        <f>C27+C29+C32</f>
        <v>10521.8</v>
      </c>
    </row>
    <row r="27" spans="1:3" ht="13.5" thickBot="1">
      <c r="A27" s="11" t="s">
        <v>268</v>
      </c>
      <c r="B27" s="160" t="s">
        <v>269</v>
      </c>
      <c r="C27" s="161">
        <f>C28</f>
        <v>638.9</v>
      </c>
    </row>
    <row r="28" spans="1:3" ht="26.25" thickBot="1">
      <c r="A28" s="11" t="s">
        <v>270</v>
      </c>
      <c r="B28" s="162" t="s">
        <v>279</v>
      </c>
      <c r="C28" s="163">
        <v>638.9</v>
      </c>
    </row>
    <row r="29" spans="1:3" ht="13.5" thickBot="1">
      <c r="A29" s="11" t="s">
        <v>271</v>
      </c>
      <c r="B29" s="164" t="s">
        <v>272</v>
      </c>
      <c r="C29" s="290">
        <f>C30+C31</f>
        <v>4882.9</v>
      </c>
    </row>
    <row r="30" spans="1:3" ht="12.75">
      <c r="A30" s="11" t="s">
        <v>273</v>
      </c>
      <c r="B30" s="158" t="s">
        <v>274</v>
      </c>
      <c r="C30" s="159">
        <v>502.9</v>
      </c>
    </row>
    <row r="31" spans="1:3" ht="12.75">
      <c r="A31" s="11" t="s">
        <v>275</v>
      </c>
      <c r="B31" s="152" t="s">
        <v>276</v>
      </c>
      <c r="C31" s="154">
        <v>4380</v>
      </c>
    </row>
    <row r="32" spans="1:3" ht="12.75">
      <c r="A32" s="11" t="s">
        <v>277</v>
      </c>
      <c r="B32" s="152" t="s">
        <v>278</v>
      </c>
      <c r="C32" s="153">
        <f>C33+C34</f>
        <v>5000</v>
      </c>
    </row>
    <row r="33" spans="1:3" ht="25.5">
      <c r="A33" s="11" t="s">
        <v>280</v>
      </c>
      <c r="B33" s="152" t="s">
        <v>281</v>
      </c>
      <c r="C33" s="154">
        <v>1150</v>
      </c>
    </row>
    <row r="34" spans="1:3" ht="26.25" thickBot="1">
      <c r="A34" s="11" t="s">
        <v>282</v>
      </c>
      <c r="B34" s="165" t="s">
        <v>283</v>
      </c>
      <c r="C34" s="166">
        <v>3850</v>
      </c>
    </row>
    <row r="35" spans="1:3" ht="34.5" customHeight="1" thickBot="1">
      <c r="A35" s="8" t="s">
        <v>200</v>
      </c>
      <c r="B35" s="172" t="s">
        <v>201</v>
      </c>
      <c r="C35" s="286">
        <f>C36+C37+C38+C39</f>
        <v>17800</v>
      </c>
    </row>
    <row r="36" spans="1:3" ht="43.5" customHeight="1">
      <c r="A36" s="11" t="s">
        <v>202</v>
      </c>
      <c r="B36" s="167" t="s">
        <v>203</v>
      </c>
      <c r="C36" s="159">
        <f>3450-70</f>
        <v>3380</v>
      </c>
    </row>
    <row r="37" spans="1:3" ht="27.75" customHeight="1">
      <c r="A37" s="11" t="s">
        <v>284</v>
      </c>
      <c r="B37" s="152" t="s">
        <v>285</v>
      </c>
      <c r="C37" s="154">
        <f>50+70</f>
        <v>120</v>
      </c>
    </row>
    <row r="38" spans="1:3" ht="17.25" customHeight="1">
      <c r="A38" s="11" t="s">
        <v>286</v>
      </c>
      <c r="B38" s="152" t="s">
        <v>289</v>
      </c>
      <c r="C38" s="154">
        <v>12800</v>
      </c>
    </row>
    <row r="39" spans="1:3" ht="19.5" customHeight="1" thickBot="1">
      <c r="A39" s="11" t="s">
        <v>287</v>
      </c>
      <c r="B39" s="165" t="s">
        <v>288</v>
      </c>
      <c r="C39" s="166">
        <v>1500</v>
      </c>
    </row>
    <row r="40" spans="1:3" ht="17.25" customHeight="1" thickBot="1">
      <c r="A40" s="9" t="s">
        <v>32</v>
      </c>
      <c r="B40" s="172" t="s">
        <v>33</v>
      </c>
      <c r="C40" s="286">
        <f>C41</f>
        <v>35</v>
      </c>
    </row>
    <row r="41" spans="1:3" ht="19.5" customHeight="1" thickBot="1">
      <c r="A41" s="11" t="s">
        <v>324</v>
      </c>
      <c r="B41" s="158" t="s">
        <v>325</v>
      </c>
      <c r="C41" s="287">
        <v>35</v>
      </c>
    </row>
    <row r="42" spans="1:3" ht="17.25" customHeight="1" thickBot="1">
      <c r="A42" s="9" t="s">
        <v>204</v>
      </c>
      <c r="B42" s="171" t="s">
        <v>205</v>
      </c>
      <c r="C42" s="286">
        <f>C43+C44</f>
        <v>19400</v>
      </c>
    </row>
    <row r="43" spans="1:3" ht="39.75" customHeight="1">
      <c r="A43" s="11" t="s">
        <v>290</v>
      </c>
      <c r="B43" s="158" t="s">
        <v>291</v>
      </c>
      <c r="C43" s="287">
        <f>13800+1300+2500</f>
        <v>17600</v>
      </c>
    </row>
    <row r="44" spans="1:3" ht="25.5">
      <c r="A44" s="11" t="s">
        <v>206</v>
      </c>
      <c r="B44" s="151" t="s">
        <v>207</v>
      </c>
      <c r="C44" s="288">
        <f>C47+C48</f>
        <v>1800</v>
      </c>
    </row>
    <row r="45" spans="1:3" ht="12.75" hidden="1">
      <c r="A45" s="9" t="s">
        <v>208</v>
      </c>
      <c r="B45" s="10" t="s">
        <v>209</v>
      </c>
      <c r="C45" s="293">
        <f>C46</f>
        <v>0</v>
      </c>
    </row>
    <row r="46" spans="1:3" ht="30.75" customHeight="1" hidden="1">
      <c r="A46" s="11" t="s">
        <v>210</v>
      </c>
      <c r="B46" s="13" t="s">
        <v>211</v>
      </c>
      <c r="C46" s="288"/>
    </row>
    <row r="47" spans="1:3" ht="30.75" customHeight="1">
      <c r="A47" s="11" t="s">
        <v>292</v>
      </c>
      <c r="B47" s="152" t="s">
        <v>293</v>
      </c>
      <c r="C47" s="288">
        <f>1000+700</f>
        <v>1700</v>
      </c>
    </row>
    <row r="48" spans="1:3" ht="30.75" customHeight="1" thickBot="1">
      <c r="A48" s="11" t="s">
        <v>294</v>
      </c>
      <c r="B48" s="165" t="s">
        <v>295</v>
      </c>
      <c r="C48" s="289">
        <v>100</v>
      </c>
    </row>
    <row r="49" spans="1:3" ht="15" customHeight="1" thickBot="1">
      <c r="A49" s="9" t="s">
        <v>212</v>
      </c>
      <c r="B49" s="171" t="s">
        <v>213</v>
      </c>
      <c r="C49" s="286">
        <f>C50+C51</f>
        <v>60</v>
      </c>
    </row>
    <row r="50" spans="1:3" ht="30.75" customHeight="1">
      <c r="A50" s="11" t="s">
        <v>260</v>
      </c>
      <c r="B50" s="168" t="s">
        <v>259</v>
      </c>
      <c r="C50" s="287">
        <v>55</v>
      </c>
    </row>
    <row r="51" spans="1:3" ht="30" customHeight="1" thickBot="1">
      <c r="A51" s="11" t="s">
        <v>298</v>
      </c>
      <c r="B51" s="169" t="s">
        <v>299</v>
      </c>
      <c r="C51" s="289">
        <v>5</v>
      </c>
    </row>
    <row r="52" spans="1:3" ht="15" customHeight="1" thickBot="1">
      <c r="A52" s="9" t="s">
        <v>214</v>
      </c>
      <c r="B52" s="171" t="s">
        <v>215</v>
      </c>
      <c r="C52" s="286">
        <f>C53</f>
        <v>15</v>
      </c>
    </row>
    <row r="53" spans="1:3" ht="17.25" customHeight="1" thickBot="1">
      <c r="A53" s="11" t="s">
        <v>300</v>
      </c>
      <c r="B53" s="162" t="s">
        <v>301</v>
      </c>
      <c r="C53" s="292">
        <f>50-35</f>
        <v>15</v>
      </c>
    </row>
    <row r="54" spans="1:3" ht="17.25" customHeight="1" thickBot="1">
      <c r="A54" s="9" t="s">
        <v>216</v>
      </c>
      <c r="B54" s="170" t="s">
        <v>217</v>
      </c>
      <c r="C54" s="285">
        <f>'Пр.3 ФП '!C10</f>
        <v>83143.4</v>
      </c>
    </row>
    <row r="55" spans="1:3" ht="18" thickBot="1">
      <c r="A55" s="14"/>
      <c r="B55" s="15" t="s">
        <v>218</v>
      </c>
      <c r="C55" s="294">
        <f>C11+C54</f>
        <v>140557.3</v>
      </c>
    </row>
    <row r="58" ht="12.75">
      <c r="C58" s="309"/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3"/>
  <sheetViews>
    <sheetView zoomScale="83" zoomScaleNormal="83" zoomScalePageLayoutView="0" workbookViewId="0" topLeftCell="A1">
      <selection activeCell="C5" sqref="C5"/>
    </sheetView>
  </sheetViews>
  <sheetFormatPr defaultColWidth="97.8515625" defaultRowHeight="15"/>
  <cols>
    <col min="1" max="1" width="21.8515625" style="16" customWidth="1"/>
    <col min="2" max="2" width="97.8515625" style="32" customWidth="1"/>
    <col min="3" max="3" width="17.00390625" style="280" customWidth="1"/>
    <col min="4" max="4" width="14.8515625" style="232" hidden="1" customWidth="1"/>
    <col min="5" max="5" width="14.140625" style="16" hidden="1" customWidth="1"/>
    <col min="6" max="6" width="20.00390625" style="16" customWidth="1"/>
    <col min="7" max="239" width="10.00390625" style="16" customWidth="1"/>
    <col min="240" max="240" width="25.421875" style="16" customWidth="1"/>
    <col min="241" max="16384" width="97.8515625" style="16" customWidth="1"/>
  </cols>
  <sheetData>
    <row r="1" spans="2:4" s="145" customFormat="1" ht="15">
      <c r="B1" s="146"/>
      <c r="C1" s="269" t="s">
        <v>137</v>
      </c>
      <c r="D1" s="231"/>
    </row>
    <row r="2" spans="2:4" s="145" customFormat="1" ht="15">
      <c r="B2" s="146"/>
      <c r="C2" s="269" t="s">
        <v>136</v>
      </c>
      <c r="D2" s="231"/>
    </row>
    <row r="3" spans="2:4" s="145" customFormat="1" ht="12.75">
      <c r="B3" s="146"/>
      <c r="C3" s="176" t="s">
        <v>261</v>
      </c>
      <c r="D3" s="231"/>
    </row>
    <row r="4" spans="2:4" s="145" customFormat="1" ht="12.75">
      <c r="B4" s="146"/>
      <c r="C4" s="176" t="s">
        <v>73</v>
      </c>
      <c r="D4" s="231"/>
    </row>
    <row r="5" spans="2:4" s="145" customFormat="1" ht="15">
      <c r="B5" s="146"/>
      <c r="C5" s="269" t="s">
        <v>257</v>
      </c>
      <c r="D5" s="231"/>
    </row>
    <row r="6" spans="2:4" s="145" customFormat="1" ht="15">
      <c r="B6" s="146"/>
      <c r="C6" s="270"/>
      <c r="D6" s="231"/>
    </row>
    <row r="7" spans="1:3" ht="58.5" customHeight="1">
      <c r="A7" s="352" t="s">
        <v>308</v>
      </c>
      <c r="B7" s="352"/>
      <c r="C7" s="352"/>
    </row>
    <row r="8" spans="1:3" ht="23.25" customHeight="1" thickBot="1">
      <c r="A8" s="147"/>
      <c r="B8" s="148"/>
      <c r="C8" s="271"/>
    </row>
    <row r="9" spans="1:3" ht="26.25" thickBot="1">
      <c r="A9" s="17" t="s">
        <v>219</v>
      </c>
      <c r="B9" s="149" t="s">
        <v>186</v>
      </c>
      <c r="C9" s="316">
        <v>2014</v>
      </c>
    </row>
    <row r="10" spans="1:3" ht="33">
      <c r="A10" s="18" t="s">
        <v>220</v>
      </c>
      <c r="B10" s="19" t="s">
        <v>221</v>
      </c>
      <c r="C10" s="272">
        <f>C12+C18+C38+C47</f>
        <v>83143.4</v>
      </c>
    </row>
    <row r="11" spans="1:3" ht="14.25" customHeight="1">
      <c r="A11" s="20"/>
      <c r="B11" s="21"/>
      <c r="C11" s="273"/>
    </row>
    <row r="12" spans="1:3" ht="31.5">
      <c r="A12" s="20" t="s">
        <v>222</v>
      </c>
      <c r="B12" s="22" t="s">
        <v>56</v>
      </c>
      <c r="C12" s="274">
        <f>C14+C16</f>
        <v>23071.926</v>
      </c>
    </row>
    <row r="13" spans="1:3" ht="15.75">
      <c r="A13" s="20"/>
      <c r="B13" s="22"/>
      <c r="C13" s="274"/>
    </row>
    <row r="14" spans="1:3" ht="15.75">
      <c r="A14" s="20" t="s">
        <v>302</v>
      </c>
      <c r="B14" s="24" t="s">
        <v>303</v>
      </c>
      <c r="C14" s="310">
        <v>16005.3</v>
      </c>
    </row>
    <row r="15" spans="1:3" ht="12.75">
      <c r="A15" s="20"/>
      <c r="B15" s="24"/>
      <c r="C15" s="275"/>
    </row>
    <row r="16" spans="1:3" ht="15.75">
      <c r="A16" s="20" t="s">
        <v>62</v>
      </c>
      <c r="B16" s="24" t="s">
        <v>55</v>
      </c>
      <c r="C16" s="310">
        <v>7066.626</v>
      </c>
    </row>
    <row r="17" spans="1:3" ht="12.75">
      <c r="A17" s="23"/>
      <c r="B17" s="24"/>
      <c r="C17" s="275"/>
    </row>
    <row r="18" spans="1:3" ht="31.5">
      <c r="A18" s="20" t="s">
        <v>222</v>
      </c>
      <c r="B18" s="22" t="s">
        <v>57</v>
      </c>
      <c r="C18" s="274">
        <f>C20+C23+C25+C35+C29+C31+C33+C27</f>
        <v>40421.2122</v>
      </c>
    </row>
    <row r="19" spans="1:3" ht="15.75">
      <c r="A19" s="311"/>
      <c r="B19" s="22"/>
      <c r="C19" s="274"/>
    </row>
    <row r="20" spans="1:4" ht="50.25" customHeight="1">
      <c r="A20" s="150" t="s">
        <v>447</v>
      </c>
      <c r="B20" s="204" t="s">
        <v>449</v>
      </c>
      <c r="C20" s="275">
        <v>13420.588</v>
      </c>
      <c r="D20" s="232">
        <v>13420588</v>
      </c>
    </row>
    <row r="21" spans="1:3" ht="12.75" hidden="1">
      <c r="A21" s="201"/>
      <c r="B21" s="205"/>
      <c r="C21" s="275"/>
    </row>
    <row r="22" spans="1:3" ht="12.75">
      <c r="A22" s="23"/>
      <c r="B22" s="24"/>
      <c r="C22" s="275"/>
    </row>
    <row r="23" spans="1:4" ht="38.25">
      <c r="A23" s="23" t="s">
        <v>448</v>
      </c>
      <c r="B23" s="203" t="s">
        <v>455</v>
      </c>
      <c r="C23" s="275">
        <v>11297.7612</v>
      </c>
      <c r="D23" s="232">
        <v>11297761.2</v>
      </c>
    </row>
    <row r="24" spans="1:3" ht="12.75">
      <c r="A24" s="201"/>
      <c r="B24" s="203"/>
      <c r="C24" s="275"/>
    </row>
    <row r="25" spans="1:3" ht="40.5" customHeight="1">
      <c r="A25" s="263" t="s">
        <v>23</v>
      </c>
      <c r="B25" s="204" t="s">
        <v>24</v>
      </c>
      <c r="C25" s="275">
        <f>836.327+725.6</f>
        <v>1561.9270000000001</v>
      </c>
    </row>
    <row r="26" spans="1:3" ht="12" customHeight="1">
      <c r="A26" s="23"/>
      <c r="B26" s="25"/>
      <c r="C26" s="275"/>
    </row>
    <row r="27" spans="1:3" ht="40.5" customHeight="1">
      <c r="A27" s="263" t="s">
        <v>60</v>
      </c>
      <c r="B27" s="204" t="s">
        <v>24</v>
      </c>
      <c r="C27" s="275">
        <v>2062.773</v>
      </c>
    </row>
    <row r="28" spans="1:3" ht="12" customHeight="1">
      <c r="A28" s="23"/>
      <c r="B28" s="25"/>
      <c r="C28" s="275"/>
    </row>
    <row r="29" spans="1:3" ht="28.5" customHeight="1">
      <c r="A29" s="263" t="s">
        <v>326</v>
      </c>
      <c r="B29" s="204" t="s">
        <v>59</v>
      </c>
      <c r="C29" s="275">
        <v>754.5</v>
      </c>
    </row>
    <row r="30" spans="1:3" ht="11.25" customHeight="1">
      <c r="A30" s="263"/>
      <c r="B30" s="204"/>
      <c r="C30" s="275"/>
    </row>
    <row r="31" spans="1:3" ht="28.5" customHeight="1">
      <c r="A31" s="263" t="s">
        <v>61</v>
      </c>
      <c r="B31" s="204" t="s">
        <v>58</v>
      </c>
      <c r="C31" s="275">
        <v>2432.8</v>
      </c>
    </row>
    <row r="32" spans="1:3" ht="12" customHeight="1">
      <c r="A32" s="23"/>
      <c r="B32" s="25"/>
      <c r="C32" s="275"/>
    </row>
    <row r="33" spans="1:3" ht="28.5" customHeight="1">
      <c r="A33" s="201" t="s">
        <v>327</v>
      </c>
      <c r="B33" s="204" t="s">
        <v>72</v>
      </c>
      <c r="C33" s="275">
        <v>4564.975</v>
      </c>
    </row>
    <row r="34" spans="1:3" ht="12" customHeight="1">
      <c r="A34" s="23"/>
      <c r="B34" s="25"/>
      <c r="C34" s="275"/>
    </row>
    <row r="35" spans="1:3" ht="12.75">
      <c r="A35" s="201" t="s">
        <v>327</v>
      </c>
      <c r="B35" s="24" t="s">
        <v>456</v>
      </c>
      <c r="C35" s="275">
        <f>100+2877.5+1045.2+173.188+130</f>
        <v>4325.888</v>
      </c>
    </row>
    <row r="36" spans="1:3" ht="12" customHeight="1">
      <c r="A36" s="23"/>
      <c r="B36" s="25"/>
      <c r="C36" s="275"/>
    </row>
    <row r="37" spans="1:3" ht="12.75" hidden="1">
      <c r="A37" s="20"/>
      <c r="B37" s="21"/>
      <c r="C37" s="276"/>
    </row>
    <row r="38" spans="1:3" ht="31.5">
      <c r="A38" s="20" t="s">
        <v>222</v>
      </c>
      <c r="B38" s="22" t="s">
        <v>223</v>
      </c>
      <c r="C38" s="274">
        <f>C40+C43</f>
        <v>1512.117</v>
      </c>
    </row>
    <row r="39" spans="1:3" ht="12.75">
      <c r="A39" s="23"/>
      <c r="B39" s="24"/>
      <c r="C39" s="275"/>
    </row>
    <row r="40" spans="1:3" ht="12.75">
      <c r="A40" s="150" t="s">
        <v>305</v>
      </c>
      <c r="B40" s="24" t="s">
        <v>306</v>
      </c>
      <c r="C40" s="275">
        <f>C41</f>
        <v>498.354</v>
      </c>
    </row>
    <row r="41" spans="1:3" ht="12.75">
      <c r="A41" s="201"/>
      <c r="B41" s="24" t="s">
        <v>307</v>
      </c>
      <c r="C41" s="275">
        <f>510.132-11.778</f>
        <v>498.354</v>
      </c>
    </row>
    <row r="42" spans="1:3" ht="12.75">
      <c r="A42" s="23"/>
      <c r="B42" s="24"/>
      <c r="C42" s="275"/>
    </row>
    <row r="43" spans="1:3" ht="12.75">
      <c r="A43" s="150" t="s">
        <v>304</v>
      </c>
      <c r="B43" s="24" t="s">
        <v>224</v>
      </c>
      <c r="C43" s="275">
        <f>C44+C45</f>
        <v>1013.763</v>
      </c>
    </row>
    <row r="44" spans="1:3" ht="12.75">
      <c r="A44" s="202"/>
      <c r="B44" s="24" t="s">
        <v>225</v>
      </c>
      <c r="C44" s="275">
        <v>501.379</v>
      </c>
    </row>
    <row r="45" spans="1:3" ht="12.75">
      <c r="A45" s="201"/>
      <c r="B45" s="24" t="s">
        <v>226</v>
      </c>
      <c r="C45" s="275">
        <v>512.384</v>
      </c>
    </row>
    <row r="46" spans="1:3" ht="12" customHeight="1">
      <c r="A46" s="23"/>
      <c r="B46" s="25"/>
      <c r="C46" s="275"/>
    </row>
    <row r="47" spans="1:4" s="27" customFormat="1" ht="15.75">
      <c r="A47" s="9" t="s">
        <v>227</v>
      </c>
      <c r="B47" s="26" t="s">
        <v>228</v>
      </c>
      <c r="C47" s="274">
        <f>C49</f>
        <v>18138.144800000002</v>
      </c>
      <c r="D47" s="233"/>
    </row>
    <row r="48" spans="1:3" ht="12" customHeight="1">
      <c r="A48" s="150"/>
      <c r="B48" s="25"/>
      <c r="C48" s="277"/>
    </row>
    <row r="49" spans="1:5" ht="12.75">
      <c r="A49" s="355" t="s">
        <v>328</v>
      </c>
      <c r="B49" s="28" t="s">
        <v>446</v>
      </c>
      <c r="C49" s="278">
        <f>16946.6418+220+463.503+508</f>
        <v>18138.144800000002</v>
      </c>
      <c r="D49" s="232">
        <v>16946641.8</v>
      </c>
      <c r="E49" s="358">
        <f>D49+D52+D53</f>
        <v>17630144.8</v>
      </c>
    </row>
    <row r="50" spans="1:5" ht="12.75" customHeight="1" hidden="1">
      <c r="A50" s="356"/>
      <c r="B50" s="28"/>
      <c r="C50" s="278"/>
      <c r="E50" s="359"/>
    </row>
    <row r="51" spans="1:5" ht="12.75" customHeight="1" hidden="1">
      <c r="A51" s="357"/>
      <c r="B51" s="28"/>
      <c r="C51" s="275"/>
      <c r="E51" s="359"/>
    </row>
    <row r="52" spans="1:5" ht="13.5" customHeight="1" thickBot="1">
      <c r="A52" s="29"/>
      <c r="B52" s="30"/>
      <c r="C52" s="279"/>
      <c r="D52" s="232">
        <v>463503</v>
      </c>
      <c r="E52" s="359"/>
    </row>
    <row r="53" spans="4:5" ht="12.75">
      <c r="D53" s="232">
        <v>220000</v>
      </c>
      <c r="E53" s="359"/>
    </row>
    <row r="54" spans="1:10" s="32" customFormat="1" ht="12.75">
      <c r="A54" s="16"/>
      <c r="B54" s="31"/>
      <c r="C54" s="280"/>
      <c r="D54" s="232"/>
      <c r="E54" s="16"/>
      <c r="F54" s="16"/>
      <c r="G54" s="16"/>
      <c r="H54" s="16"/>
      <c r="I54" s="16"/>
      <c r="J54" s="16"/>
    </row>
    <row r="55" spans="1:10" s="32" customFormat="1" ht="12.75">
      <c r="A55" s="16"/>
      <c r="B55" s="31"/>
      <c r="C55" s="280"/>
      <c r="D55" s="232"/>
      <c r="E55" s="16"/>
      <c r="F55" s="16"/>
      <c r="G55" s="16"/>
      <c r="H55" s="16"/>
      <c r="I55" s="16"/>
      <c r="J55" s="16"/>
    </row>
    <row r="56" spans="1:10" s="32" customFormat="1" ht="12.75">
      <c r="A56" s="16"/>
      <c r="B56" s="31"/>
      <c r="C56" s="280"/>
      <c r="D56" s="232"/>
      <c r="E56" s="16"/>
      <c r="F56" s="16"/>
      <c r="G56" s="16"/>
      <c r="H56" s="16"/>
      <c r="I56" s="16"/>
      <c r="J56" s="16"/>
    </row>
    <row r="57" spans="1:10" s="32" customFormat="1" ht="12.75">
      <c r="A57" s="16"/>
      <c r="B57" s="31"/>
      <c r="C57" s="280"/>
      <c r="D57" s="232"/>
      <c r="E57" s="16"/>
      <c r="F57" s="16"/>
      <c r="G57" s="16"/>
      <c r="H57" s="16"/>
      <c r="I57" s="16"/>
      <c r="J57" s="16"/>
    </row>
    <row r="58" spans="1:10" s="32" customFormat="1" ht="12.75">
      <c r="A58" s="16"/>
      <c r="B58" s="31"/>
      <c r="C58" s="280"/>
      <c r="D58" s="232"/>
      <c r="E58" s="16"/>
      <c r="F58" s="16"/>
      <c r="G58" s="16"/>
      <c r="H58" s="16"/>
      <c r="I58" s="16"/>
      <c r="J58" s="16"/>
    </row>
    <row r="59" spans="1:10" s="32" customFormat="1" ht="12.75">
      <c r="A59" s="16"/>
      <c r="B59" s="31"/>
      <c r="C59" s="280"/>
      <c r="D59" s="232"/>
      <c r="E59" s="16"/>
      <c r="F59" s="16"/>
      <c r="G59" s="16"/>
      <c r="H59" s="16"/>
      <c r="I59" s="16"/>
      <c r="J59" s="16"/>
    </row>
    <row r="60" spans="1:10" s="32" customFormat="1" ht="12.75">
      <c r="A60" s="16"/>
      <c r="B60" s="31"/>
      <c r="C60" s="280"/>
      <c r="D60" s="232"/>
      <c r="E60" s="16"/>
      <c r="F60" s="16"/>
      <c r="G60" s="16"/>
      <c r="H60" s="16"/>
      <c r="I60" s="16"/>
      <c r="J60" s="16"/>
    </row>
    <row r="61" spans="1:10" s="32" customFormat="1" ht="12.75">
      <c r="A61" s="16"/>
      <c r="B61" s="31"/>
      <c r="C61" s="280"/>
      <c r="D61" s="232"/>
      <c r="E61" s="16"/>
      <c r="F61" s="16"/>
      <c r="G61" s="16"/>
      <c r="H61" s="16"/>
      <c r="I61" s="16"/>
      <c r="J61" s="16"/>
    </row>
    <row r="62" spans="1:10" s="32" customFormat="1" ht="12.75">
      <c r="A62" s="16"/>
      <c r="B62" s="31"/>
      <c r="C62" s="280"/>
      <c r="D62" s="232"/>
      <c r="E62" s="16"/>
      <c r="F62" s="16"/>
      <c r="G62" s="16"/>
      <c r="H62" s="16"/>
      <c r="I62" s="16"/>
      <c r="J62" s="16"/>
    </row>
    <row r="63" spans="1:10" s="32" customFormat="1" ht="12.75">
      <c r="A63" s="16"/>
      <c r="B63" s="31"/>
      <c r="C63" s="280"/>
      <c r="D63" s="232"/>
      <c r="E63" s="16"/>
      <c r="F63" s="16"/>
      <c r="G63" s="16"/>
      <c r="H63" s="16"/>
      <c r="I63" s="16"/>
      <c r="J63" s="16"/>
    </row>
  </sheetData>
  <sheetProtection/>
  <mergeCells count="3">
    <mergeCell ref="A49:A51"/>
    <mergeCell ref="A7:C7"/>
    <mergeCell ref="E49:E53"/>
  </mergeCells>
  <printOptions horizontalCentered="1"/>
  <pageMargins left="0" right="0" top="0" bottom="0" header="0" footer="0"/>
  <pageSetup fitToHeight="0" fitToWidth="1"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2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34" customWidth="1"/>
    <col min="2" max="2" width="15.00390625" style="34" customWidth="1"/>
    <col min="3" max="3" width="18.28125" style="34" customWidth="1"/>
    <col min="4" max="4" width="24.00390625" style="177" customWidth="1"/>
    <col min="5" max="5" width="15.00390625" style="34" customWidth="1"/>
    <col min="6" max="248" width="10.00390625" style="34" customWidth="1"/>
    <col min="249" max="249" width="70.421875" style="34" customWidth="1"/>
    <col min="250" max="16384" width="15.00390625" style="34" customWidth="1"/>
  </cols>
  <sheetData>
    <row r="1" ht="12.75">
      <c r="D1" s="176" t="s">
        <v>137</v>
      </c>
    </row>
    <row r="2" ht="12.75">
      <c r="D2" s="176" t="s">
        <v>136</v>
      </c>
    </row>
    <row r="3" ht="12.75">
      <c r="D3" s="176" t="s">
        <v>261</v>
      </c>
    </row>
    <row r="4" ht="12.75">
      <c r="D4" s="176" t="s">
        <v>73</v>
      </c>
    </row>
    <row r="5" ht="12.75">
      <c r="D5" s="176" t="s">
        <v>258</v>
      </c>
    </row>
    <row r="7" spans="1:4" ht="58.5" customHeight="1">
      <c r="A7" s="368" t="s">
        <v>255</v>
      </c>
      <c r="B7" s="368"/>
      <c r="C7" s="368"/>
      <c r="D7" s="368"/>
    </row>
    <row r="8" spans="1:3" ht="17.25">
      <c r="A8" s="35"/>
      <c r="B8" s="35"/>
      <c r="C8" s="35"/>
    </row>
    <row r="9" spans="1:4" ht="18" thickBot="1">
      <c r="A9" s="36"/>
      <c r="B9" s="36"/>
      <c r="C9" s="36"/>
      <c r="D9" s="178"/>
    </row>
    <row r="10" spans="1:4" ht="24" customHeight="1" thickBot="1">
      <c r="A10" s="366" t="s">
        <v>252</v>
      </c>
      <c r="B10" s="362" t="s">
        <v>237</v>
      </c>
      <c r="C10" s="363"/>
      <c r="D10" s="360" t="s">
        <v>253</v>
      </c>
    </row>
    <row r="11" spans="1:4" ht="15.75" customHeight="1" thickBot="1">
      <c r="A11" s="367"/>
      <c r="B11" s="46" t="s">
        <v>238</v>
      </c>
      <c r="C11" s="47" t="s">
        <v>239</v>
      </c>
      <c r="D11" s="361"/>
    </row>
    <row r="12" spans="1:5" ht="15" thickBot="1">
      <c r="A12" s="114" t="s">
        <v>170</v>
      </c>
      <c r="B12" s="115" t="s">
        <v>169</v>
      </c>
      <c r="C12" s="116"/>
      <c r="D12" s="179">
        <f>D13+D14+D15+D16+D17</f>
        <v>21673.91934</v>
      </c>
      <c r="E12" s="262"/>
    </row>
    <row r="13" spans="1:4" ht="45.75" customHeight="1">
      <c r="A13" s="113" t="s">
        <v>124</v>
      </c>
      <c r="B13" s="109"/>
      <c r="C13" s="112" t="s">
        <v>123</v>
      </c>
      <c r="D13" s="180">
        <f>'Пр.7 Р.П. ЦС. ВР'!E14</f>
        <v>50</v>
      </c>
    </row>
    <row r="14" spans="1:4" ht="44.25" customHeight="1">
      <c r="A14" s="113" t="s">
        <v>254</v>
      </c>
      <c r="B14" s="109"/>
      <c r="C14" s="112" t="s">
        <v>113</v>
      </c>
      <c r="D14" s="180">
        <f>'Пр.7 Р.П. ЦС. ВР'!E20</f>
        <v>13506.98634</v>
      </c>
    </row>
    <row r="15" spans="1:4" ht="13.5">
      <c r="A15" s="106" t="s">
        <v>309</v>
      </c>
      <c r="B15" s="111"/>
      <c r="C15" s="112" t="s">
        <v>313</v>
      </c>
      <c r="D15" s="180">
        <f>'Пр.7 Р.П. ЦС. ВР'!E41</f>
        <v>550</v>
      </c>
    </row>
    <row r="16" spans="1:4" ht="13.5">
      <c r="A16" s="108" t="s">
        <v>173</v>
      </c>
      <c r="B16" s="109"/>
      <c r="C16" s="110" t="s">
        <v>164</v>
      </c>
      <c r="D16" s="180">
        <f>'Пр.7 Р.П. ЦС. ВР'!E46</f>
        <v>390</v>
      </c>
    </row>
    <row r="17" spans="1:4" ht="14.25" thickBot="1">
      <c r="A17" s="41" t="s">
        <v>122</v>
      </c>
      <c r="B17" s="37"/>
      <c r="C17" s="38" t="s">
        <v>120</v>
      </c>
      <c r="D17" s="181">
        <f>'Пр.7 Р.П. ЦС. ВР'!E51</f>
        <v>7176.933</v>
      </c>
    </row>
    <row r="18" spans="1:5" ht="27.75" customHeight="1" thickBot="1">
      <c r="A18" s="117" t="s">
        <v>372</v>
      </c>
      <c r="B18" s="115" t="s">
        <v>310</v>
      </c>
      <c r="C18" s="116"/>
      <c r="D18" s="182">
        <f>D19</f>
        <v>498.35400000000004</v>
      </c>
      <c r="E18" s="262"/>
    </row>
    <row r="19" spans="1:4" ht="20.25" customHeight="1" thickBot="1">
      <c r="A19" s="106" t="s">
        <v>311</v>
      </c>
      <c r="B19" s="107"/>
      <c r="C19" s="110" t="s">
        <v>312</v>
      </c>
      <c r="D19" s="180">
        <f>'Пр.7 Р.П. ЦС. ВР'!E70</f>
        <v>498.35400000000004</v>
      </c>
    </row>
    <row r="20" spans="1:5" ht="29.25" customHeight="1" thickBot="1">
      <c r="A20" s="117" t="s">
        <v>175</v>
      </c>
      <c r="B20" s="115" t="s">
        <v>174</v>
      </c>
      <c r="C20" s="116"/>
      <c r="D20" s="182">
        <f>D21+D23+D22</f>
        <v>499.99999999999994</v>
      </c>
      <c r="E20" s="262"/>
    </row>
    <row r="21" spans="1:4" ht="30.75" customHeight="1">
      <c r="A21" s="106" t="s">
        <v>176</v>
      </c>
      <c r="B21" s="107"/>
      <c r="C21" s="110" t="s">
        <v>155</v>
      </c>
      <c r="D21" s="180">
        <f>'Пр.7 Р.П. ЦС. ВР'!E78</f>
        <v>261.79999999999995</v>
      </c>
    </row>
    <row r="22" spans="1:4" ht="30.75" customHeight="1">
      <c r="A22" s="106" t="s">
        <v>235</v>
      </c>
      <c r="B22" s="107"/>
      <c r="C22" s="110" t="s">
        <v>236</v>
      </c>
      <c r="D22" s="180">
        <f>'Пр.7 Р.П. ЦС. ВР'!E83</f>
        <v>234.2</v>
      </c>
    </row>
    <row r="23" spans="1:4" ht="30.75" customHeight="1" thickBot="1">
      <c r="A23" s="40" t="s">
        <v>233</v>
      </c>
      <c r="B23" s="42"/>
      <c r="C23" s="38" t="s">
        <v>234</v>
      </c>
      <c r="D23" s="181">
        <f>'Пр.7 Р.П. ЦС. ВР'!E88</f>
        <v>4</v>
      </c>
    </row>
    <row r="24" spans="1:5" ht="21.75" customHeight="1" thickBot="1">
      <c r="A24" s="118" t="s">
        <v>178</v>
      </c>
      <c r="B24" s="115" t="s">
        <v>177</v>
      </c>
      <c r="C24" s="116"/>
      <c r="D24" s="182">
        <f>D26+D25</f>
        <v>7958.777</v>
      </c>
      <c r="E24" s="262"/>
    </row>
    <row r="25" spans="1:4" ht="13.5">
      <c r="A25" s="105" t="s">
        <v>229</v>
      </c>
      <c r="B25" s="104"/>
      <c r="C25" s="110" t="s">
        <v>230</v>
      </c>
      <c r="D25" s="180">
        <f>'Пр.7 Р.П. ЦС. ВР'!E94</f>
        <v>7458.777</v>
      </c>
    </row>
    <row r="26" spans="1:4" ht="14.25" thickBot="1">
      <c r="A26" s="41" t="s">
        <v>108</v>
      </c>
      <c r="B26" s="43"/>
      <c r="C26" s="38" t="s">
        <v>107</v>
      </c>
      <c r="D26" s="181">
        <f>'Пр.7 Р.П. ЦС. ВР'!E107</f>
        <v>500</v>
      </c>
    </row>
    <row r="27" spans="1:5" ht="21.75" customHeight="1" thickBot="1">
      <c r="A27" s="118" t="s">
        <v>240</v>
      </c>
      <c r="B27" s="115" t="s">
        <v>168</v>
      </c>
      <c r="C27" s="116"/>
      <c r="D27" s="182">
        <f>D29+D30+D28</f>
        <v>102792.88419999999</v>
      </c>
      <c r="E27" s="262"/>
    </row>
    <row r="28" spans="1:4" ht="16.5" customHeight="1">
      <c r="A28" s="105" t="s">
        <v>100</v>
      </c>
      <c r="B28" s="104"/>
      <c r="C28" s="110" t="s">
        <v>99</v>
      </c>
      <c r="D28" s="183">
        <f>'Пр.7 Р.П. ЦС. ВР'!E113</f>
        <v>74135.61497999998</v>
      </c>
    </row>
    <row r="29" spans="1:4" ht="17.25" customHeight="1">
      <c r="A29" s="105" t="s">
        <v>153</v>
      </c>
      <c r="B29" s="104"/>
      <c r="C29" s="110" t="s">
        <v>152</v>
      </c>
      <c r="D29" s="180">
        <f>'Пр.7 Р.П. ЦС. ВР'!E146</f>
        <v>7517.02568</v>
      </c>
    </row>
    <row r="30" spans="1:4" ht="18" customHeight="1" thickBot="1">
      <c r="A30" s="41" t="s">
        <v>231</v>
      </c>
      <c r="B30" s="43"/>
      <c r="C30" s="38" t="s">
        <v>232</v>
      </c>
      <c r="D30" s="181">
        <f>'Пр.7 Р.П. ЦС. ВР'!E165</f>
        <v>21140.24354</v>
      </c>
    </row>
    <row r="31" spans="1:5" ht="20.25" customHeight="1" thickBot="1">
      <c r="A31" s="114" t="s">
        <v>182</v>
      </c>
      <c r="B31" s="115" t="s">
        <v>179</v>
      </c>
      <c r="C31" s="116"/>
      <c r="D31" s="182">
        <f>D32</f>
        <v>12891.800000000001</v>
      </c>
      <c r="E31" s="262"/>
    </row>
    <row r="32" spans="1:4" ht="20.25" customHeight="1" thickBot="1">
      <c r="A32" s="39" t="s">
        <v>93</v>
      </c>
      <c r="B32" s="43"/>
      <c r="C32" s="38" t="s">
        <v>92</v>
      </c>
      <c r="D32" s="181">
        <f>'Пр.7 Р.П. ЦС. ВР'!E198</f>
        <v>12891.800000000001</v>
      </c>
    </row>
    <row r="33" spans="1:5" ht="20.25" customHeight="1" thickBot="1">
      <c r="A33" s="114" t="s">
        <v>171</v>
      </c>
      <c r="B33" s="115" t="s">
        <v>172</v>
      </c>
      <c r="C33" s="116"/>
      <c r="D33" s="182">
        <f>D34+D35</f>
        <v>8751.144999999999</v>
      </c>
      <c r="E33" s="262"/>
    </row>
    <row r="34" spans="1:4" ht="24" customHeight="1">
      <c r="A34" s="194" t="s">
        <v>111</v>
      </c>
      <c r="B34" s="195"/>
      <c r="C34" s="196" t="s">
        <v>166</v>
      </c>
      <c r="D34" s="197">
        <f>'Пр.7 Р.П. ЦС. ВР'!E222</f>
        <v>236.88</v>
      </c>
    </row>
    <row r="35" spans="1:4" ht="19.5" customHeight="1" thickBot="1">
      <c r="A35" s="102" t="s">
        <v>158</v>
      </c>
      <c r="B35" s="103"/>
      <c r="C35" s="44" t="s">
        <v>157</v>
      </c>
      <c r="D35" s="184">
        <f>'Пр.7 Р.П. ЦС. ВР'!E227</f>
        <v>8514.265</v>
      </c>
    </row>
    <row r="36" spans="1:5" ht="24" customHeight="1" thickBot="1">
      <c r="A36" s="114" t="s">
        <v>183</v>
      </c>
      <c r="B36" s="115" t="s">
        <v>180</v>
      </c>
      <c r="C36" s="119"/>
      <c r="D36" s="179">
        <f>D37</f>
        <v>4730.84275</v>
      </c>
      <c r="E36" s="262"/>
    </row>
    <row r="37" spans="1:4" ht="21" customHeight="1" thickBot="1">
      <c r="A37" s="39" t="s">
        <v>95</v>
      </c>
      <c r="B37" s="43"/>
      <c r="C37" s="38" t="s">
        <v>94</v>
      </c>
      <c r="D37" s="181">
        <f>'Пр.7 Р.П. ЦС. ВР'!E247</f>
        <v>4730.84275</v>
      </c>
    </row>
    <row r="38" spans="1:4" ht="21.75" customHeight="1" thickBot="1">
      <c r="A38" s="114" t="s">
        <v>184</v>
      </c>
      <c r="B38" s="115" t="s">
        <v>181</v>
      </c>
      <c r="C38" s="119"/>
      <c r="D38" s="179">
        <f>D39</f>
        <v>575</v>
      </c>
    </row>
    <row r="39" spans="1:4" ht="19.5" customHeight="1" thickBot="1">
      <c r="A39" s="39" t="s">
        <v>160</v>
      </c>
      <c r="B39" s="43"/>
      <c r="C39" s="38" t="s">
        <v>159</v>
      </c>
      <c r="D39" s="181">
        <f>'Пр.7 Р.П. ЦС. ВР'!E263</f>
        <v>575</v>
      </c>
    </row>
    <row r="40" spans="1:4" ht="26.25" customHeight="1" thickBot="1">
      <c r="A40" s="364" t="s">
        <v>90</v>
      </c>
      <c r="B40" s="365"/>
      <c r="C40" s="365"/>
      <c r="D40" s="295">
        <f>D12+D18+D20+D24+D27+D31+D33+D36+D38</f>
        <v>160372.72228999998</v>
      </c>
    </row>
    <row r="41" spans="2:3" ht="12.75">
      <c r="B41" s="45"/>
      <c r="C41" s="45"/>
    </row>
    <row r="42" ht="12.75">
      <c r="D42" s="296"/>
    </row>
  </sheetData>
  <sheetProtection/>
  <mergeCells count="5">
    <mergeCell ref="A7:D7"/>
    <mergeCell ref="D10:D11"/>
    <mergeCell ref="B10:C10"/>
    <mergeCell ref="A40:C40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3"/>
  <sheetViews>
    <sheetView zoomScale="97" zoomScaleNormal="97" zoomScalePageLayoutView="0" workbookViewId="0" topLeftCell="A1">
      <selection activeCell="E5" sqref="E5"/>
    </sheetView>
  </sheetViews>
  <sheetFormatPr defaultColWidth="8.8515625" defaultRowHeight="15"/>
  <cols>
    <col min="1" max="1" width="56.57421875" style="48" customWidth="1"/>
    <col min="2" max="2" width="12.140625" style="49" customWidth="1"/>
    <col min="3" max="3" width="9.140625" style="49" customWidth="1"/>
    <col min="4" max="4" width="7.421875" style="49" customWidth="1"/>
    <col min="5" max="5" width="17.140625" style="297" customWidth="1"/>
    <col min="6" max="6" width="3.421875" style="266" customWidth="1"/>
    <col min="7" max="16384" width="8.8515625" style="48" customWidth="1"/>
  </cols>
  <sheetData>
    <row r="1" ht="12.75">
      <c r="E1" s="221" t="s">
        <v>137</v>
      </c>
    </row>
    <row r="2" ht="12.75">
      <c r="E2" s="221" t="s">
        <v>136</v>
      </c>
    </row>
    <row r="3" spans="1:6" s="34" customFormat="1" ht="15" customHeight="1">
      <c r="A3" s="3"/>
      <c r="B3" s="373" t="s">
        <v>261</v>
      </c>
      <c r="C3" s="373"/>
      <c r="D3" s="373"/>
      <c r="E3" s="373"/>
      <c r="F3" s="317"/>
    </row>
    <row r="4" ht="12.75">
      <c r="E4" s="230" t="s">
        <v>73</v>
      </c>
    </row>
    <row r="5" ht="12.75">
      <c r="E5" s="221" t="s">
        <v>413</v>
      </c>
    </row>
    <row r="6" ht="12.75">
      <c r="E6" s="222"/>
    </row>
    <row r="7" ht="12.75">
      <c r="E7" s="222"/>
    </row>
    <row r="8" spans="1:5" ht="43.5" customHeight="1">
      <c r="A8" s="369" t="s">
        <v>425</v>
      </c>
      <c r="B8" s="369"/>
      <c r="C8" s="369"/>
      <c r="D8" s="369"/>
      <c r="E8" s="369"/>
    </row>
    <row r="11" spans="1:6" s="52" customFormat="1" ht="25.5">
      <c r="A11" s="50" t="s">
        <v>135</v>
      </c>
      <c r="B11" s="51" t="s">
        <v>134</v>
      </c>
      <c r="C11" s="51" t="s">
        <v>133</v>
      </c>
      <c r="D11" s="50" t="s">
        <v>132</v>
      </c>
      <c r="E11" s="223" t="s">
        <v>131</v>
      </c>
      <c r="F11" s="318"/>
    </row>
    <row r="12" spans="1:6" s="92" customFormat="1" ht="39">
      <c r="A12" s="53" t="s">
        <v>383</v>
      </c>
      <c r="B12" s="50" t="s">
        <v>150</v>
      </c>
      <c r="C12" s="51"/>
      <c r="D12" s="51"/>
      <c r="E12" s="223">
        <f>E13+E17+E21+E30</f>
        <v>7370.65</v>
      </c>
      <c r="F12" s="319"/>
    </row>
    <row r="13" spans="1:6" s="101" customFormat="1" ht="63.75" customHeight="1">
      <c r="A13" s="141" t="s">
        <v>384</v>
      </c>
      <c r="B13" s="51" t="s">
        <v>385</v>
      </c>
      <c r="C13" s="51"/>
      <c r="D13" s="51"/>
      <c r="E13" s="223">
        <f>E14</f>
        <v>1100</v>
      </c>
      <c r="F13" s="320"/>
    </row>
    <row r="14" spans="1:6" s="59" customFormat="1" ht="64.5">
      <c r="A14" s="60" t="s">
        <v>442</v>
      </c>
      <c r="B14" s="1" t="s">
        <v>386</v>
      </c>
      <c r="C14" s="1"/>
      <c r="D14" s="58"/>
      <c r="E14" s="226">
        <f>E15</f>
        <v>1100</v>
      </c>
      <c r="F14" s="321"/>
    </row>
    <row r="15" spans="1:6" s="59" customFormat="1" ht="25.5">
      <c r="A15" s="33" t="s">
        <v>251</v>
      </c>
      <c r="B15" s="1" t="s">
        <v>386</v>
      </c>
      <c r="C15" s="1" t="s">
        <v>414</v>
      </c>
      <c r="D15" s="58"/>
      <c r="E15" s="226">
        <f>E16</f>
        <v>1100</v>
      </c>
      <c r="F15" s="321"/>
    </row>
    <row r="16" spans="1:6" s="59" customFormat="1" ht="12.75">
      <c r="A16" s="188" t="s">
        <v>100</v>
      </c>
      <c r="B16" s="1" t="s">
        <v>386</v>
      </c>
      <c r="C16" s="1" t="s">
        <v>414</v>
      </c>
      <c r="D16" s="58" t="s">
        <v>99</v>
      </c>
      <c r="E16" s="226">
        <f>'Пр.7 Р.П. ЦС. ВР'!E125</f>
        <v>1100</v>
      </c>
      <c r="F16" s="321"/>
    </row>
    <row r="17" spans="1:6" s="59" customFormat="1" ht="78">
      <c r="A17" s="55" t="s">
        <v>390</v>
      </c>
      <c r="B17" s="51" t="s">
        <v>154</v>
      </c>
      <c r="C17" s="51"/>
      <c r="D17" s="50"/>
      <c r="E17" s="223">
        <f>E18</f>
        <v>470</v>
      </c>
      <c r="F17" s="321"/>
    </row>
    <row r="18" spans="1:6" s="59" customFormat="1" ht="96" customHeight="1">
      <c r="A18" s="57" t="s">
        <v>391</v>
      </c>
      <c r="B18" s="1" t="s">
        <v>392</v>
      </c>
      <c r="C18" s="1"/>
      <c r="D18" s="58"/>
      <c r="E18" s="226">
        <f>E19</f>
        <v>470</v>
      </c>
      <c r="F18" s="321"/>
    </row>
    <row r="19" spans="1:6" s="59" customFormat="1" ht="25.5">
      <c r="A19" s="64" t="s">
        <v>115</v>
      </c>
      <c r="B19" s="1" t="s">
        <v>392</v>
      </c>
      <c r="C19" s="1" t="s">
        <v>143</v>
      </c>
      <c r="D19" s="58"/>
      <c r="E19" s="226">
        <f>E20</f>
        <v>470</v>
      </c>
      <c r="F19" s="321"/>
    </row>
    <row r="20" spans="1:6" s="59" customFormat="1" ht="12.75">
      <c r="A20" s="188" t="s">
        <v>153</v>
      </c>
      <c r="B20" s="1" t="s">
        <v>392</v>
      </c>
      <c r="C20" s="1" t="s">
        <v>143</v>
      </c>
      <c r="D20" s="58" t="s">
        <v>152</v>
      </c>
      <c r="E20" s="226">
        <f>'Пр.7 Р.П. ЦС. ВР'!E158</f>
        <v>470</v>
      </c>
      <c r="F20" s="321"/>
    </row>
    <row r="21" spans="1:6" s="54" customFormat="1" ht="78">
      <c r="A21" s="55" t="s">
        <v>393</v>
      </c>
      <c r="B21" s="51" t="s">
        <v>394</v>
      </c>
      <c r="C21" s="51"/>
      <c r="D21" s="50"/>
      <c r="E21" s="223">
        <f>E22+E27</f>
        <v>5000.65</v>
      </c>
      <c r="F21" s="322"/>
    </row>
    <row r="22" spans="1:6" s="54" customFormat="1" ht="103.5">
      <c r="A22" s="60" t="s">
        <v>65</v>
      </c>
      <c r="B22" s="51" t="s">
        <v>395</v>
      </c>
      <c r="C22" s="51"/>
      <c r="D22" s="50"/>
      <c r="E22" s="223">
        <f>E23+E25</f>
        <v>2123.15</v>
      </c>
      <c r="F22" s="322"/>
    </row>
    <row r="23" spans="1:6" s="59" customFormat="1" ht="39">
      <c r="A23" s="61" t="s">
        <v>109</v>
      </c>
      <c r="B23" s="1" t="s">
        <v>395</v>
      </c>
      <c r="C23" s="1" t="s">
        <v>106</v>
      </c>
      <c r="D23" s="58"/>
      <c r="E23" s="226">
        <f>E24</f>
        <v>319</v>
      </c>
      <c r="F23" s="321"/>
    </row>
    <row r="24" spans="1:6" s="59" customFormat="1" ht="12.75">
      <c r="A24" s="188" t="s">
        <v>153</v>
      </c>
      <c r="B24" s="1" t="s">
        <v>395</v>
      </c>
      <c r="C24" s="1" t="s">
        <v>106</v>
      </c>
      <c r="D24" s="58" t="s">
        <v>152</v>
      </c>
      <c r="E24" s="226">
        <f>'Пр.7 Р.П. ЦС. ВР'!E161</f>
        <v>319</v>
      </c>
      <c r="F24" s="321"/>
    </row>
    <row r="25" spans="1:6" s="59" customFormat="1" ht="25.5">
      <c r="A25" s="64" t="s">
        <v>115</v>
      </c>
      <c r="B25" s="1" t="s">
        <v>395</v>
      </c>
      <c r="C25" s="1" t="s">
        <v>143</v>
      </c>
      <c r="D25" s="58"/>
      <c r="E25" s="226">
        <f>E26</f>
        <v>1804.15</v>
      </c>
      <c r="F25" s="321"/>
    </row>
    <row r="26" spans="1:6" s="59" customFormat="1" ht="12.75">
      <c r="A26" s="188" t="s">
        <v>153</v>
      </c>
      <c r="B26" s="1" t="s">
        <v>395</v>
      </c>
      <c r="C26" s="1" t="s">
        <v>143</v>
      </c>
      <c r="D26" s="58" t="s">
        <v>152</v>
      </c>
      <c r="E26" s="226">
        <f>'Пр.7 Р.П. ЦС. ВР'!E162</f>
        <v>1804.15</v>
      </c>
      <c r="F26" s="321"/>
    </row>
    <row r="27" spans="1:6" s="54" customFormat="1" ht="103.5">
      <c r="A27" s="60" t="s">
        <v>66</v>
      </c>
      <c r="B27" s="51" t="s">
        <v>25</v>
      </c>
      <c r="C27" s="51"/>
      <c r="D27" s="50"/>
      <c r="E27" s="223">
        <f>E28</f>
        <v>2877.5</v>
      </c>
      <c r="F27" s="322"/>
    </row>
    <row r="28" spans="1:6" s="59" customFormat="1" ht="39">
      <c r="A28" s="61" t="s">
        <v>109</v>
      </c>
      <c r="B28" s="1" t="s">
        <v>25</v>
      </c>
      <c r="C28" s="1" t="s">
        <v>106</v>
      </c>
      <c r="D28" s="58"/>
      <c r="E28" s="226">
        <f>E29</f>
        <v>2877.5</v>
      </c>
      <c r="F28" s="321"/>
    </row>
    <row r="29" spans="1:6" s="59" customFormat="1" ht="12.75">
      <c r="A29" s="188" t="s">
        <v>153</v>
      </c>
      <c r="B29" s="1" t="s">
        <v>25</v>
      </c>
      <c r="C29" s="1" t="s">
        <v>106</v>
      </c>
      <c r="D29" s="58" t="s">
        <v>152</v>
      </c>
      <c r="E29" s="226">
        <f>'Пр.7 Р.П. ЦС. ВР'!E164</f>
        <v>2877.5</v>
      </c>
      <c r="F29" s="321"/>
    </row>
    <row r="30" spans="1:6" s="101" customFormat="1" ht="63.75" customHeight="1">
      <c r="A30" s="141" t="s">
        <v>432</v>
      </c>
      <c r="B30" s="50" t="s">
        <v>430</v>
      </c>
      <c r="C30" s="51"/>
      <c r="D30" s="51"/>
      <c r="E30" s="223">
        <f>E31</f>
        <v>800</v>
      </c>
      <c r="F30" s="320"/>
    </row>
    <row r="31" spans="1:6" s="101" customFormat="1" ht="77.25" customHeight="1">
      <c r="A31" s="60" t="s">
        <v>431</v>
      </c>
      <c r="B31" s="1" t="s">
        <v>429</v>
      </c>
      <c r="C31" s="187"/>
      <c r="D31" s="1"/>
      <c r="E31" s="226">
        <f>E32+E34</f>
        <v>800</v>
      </c>
      <c r="F31" s="320"/>
    </row>
    <row r="32" spans="1:6" s="100" customFormat="1" ht="34.5" customHeight="1">
      <c r="A32" s="64" t="s">
        <v>14</v>
      </c>
      <c r="B32" s="1" t="s">
        <v>429</v>
      </c>
      <c r="C32" s="1" t="s">
        <v>15</v>
      </c>
      <c r="D32" s="76"/>
      <c r="E32" s="227">
        <f>E33</f>
        <v>213.541</v>
      </c>
      <c r="F32" s="323"/>
    </row>
    <row r="33" spans="1:6" s="59" customFormat="1" ht="12.75">
      <c r="A33" s="188" t="s">
        <v>100</v>
      </c>
      <c r="B33" s="1" t="s">
        <v>429</v>
      </c>
      <c r="C33" s="1" t="s">
        <v>15</v>
      </c>
      <c r="D33" s="58" t="s">
        <v>99</v>
      </c>
      <c r="E33" s="226">
        <f>'Пр.7 Р.П. ЦС. ВР'!E129</f>
        <v>213.541</v>
      </c>
      <c r="F33" s="321"/>
    </row>
    <row r="34" spans="1:6" s="100" customFormat="1" ht="25.5">
      <c r="A34" s="64" t="s">
        <v>115</v>
      </c>
      <c r="B34" s="1" t="s">
        <v>429</v>
      </c>
      <c r="C34" s="1" t="s">
        <v>143</v>
      </c>
      <c r="D34" s="76"/>
      <c r="E34" s="227">
        <f>E35</f>
        <v>586.4590000000001</v>
      </c>
      <c r="F34" s="323"/>
    </row>
    <row r="35" spans="1:6" s="59" customFormat="1" ht="12.75">
      <c r="A35" s="188" t="s">
        <v>100</v>
      </c>
      <c r="B35" s="1" t="s">
        <v>429</v>
      </c>
      <c r="C35" s="1" t="s">
        <v>143</v>
      </c>
      <c r="D35" s="58" t="s">
        <v>99</v>
      </c>
      <c r="E35" s="226">
        <f>'Пр.7 Р.П. ЦС. ВР'!E128</f>
        <v>586.4590000000001</v>
      </c>
      <c r="F35" s="321"/>
    </row>
    <row r="36" spans="1:6" s="59" customFormat="1" ht="25.5">
      <c r="A36" s="79" t="s">
        <v>402</v>
      </c>
      <c r="B36" s="51" t="s">
        <v>156</v>
      </c>
      <c r="C36" s="51"/>
      <c r="D36" s="50"/>
      <c r="E36" s="223">
        <f>E37+E47</f>
        <v>3075</v>
      </c>
      <c r="F36" s="321"/>
    </row>
    <row r="37" spans="1:6" s="56" customFormat="1" ht="51.75">
      <c r="A37" s="79" t="s">
        <v>404</v>
      </c>
      <c r="B37" s="51" t="s">
        <v>403</v>
      </c>
      <c r="C37" s="51"/>
      <c r="D37" s="50"/>
      <c r="E37" s="223">
        <f>E38+E41+E44</f>
        <v>2625</v>
      </c>
      <c r="F37" s="324"/>
    </row>
    <row r="38" spans="1:6" s="59" customFormat="1" ht="64.5">
      <c r="A38" s="84" t="s">
        <v>433</v>
      </c>
      <c r="B38" s="1" t="s">
        <v>405</v>
      </c>
      <c r="C38" s="1"/>
      <c r="D38" s="58"/>
      <c r="E38" s="226">
        <f>E39</f>
        <v>300</v>
      </c>
      <c r="F38" s="321"/>
    </row>
    <row r="39" spans="1:6" s="59" customFormat="1" ht="25.5">
      <c r="A39" s="64" t="s">
        <v>115</v>
      </c>
      <c r="B39" s="1" t="s">
        <v>405</v>
      </c>
      <c r="C39" s="1" t="s">
        <v>143</v>
      </c>
      <c r="D39" s="58"/>
      <c r="E39" s="226">
        <f>E40</f>
        <v>300</v>
      </c>
      <c r="F39" s="321"/>
    </row>
    <row r="40" spans="1:6" s="59" customFormat="1" ht="12.75">
      <c r="A40" s="188" t="s">
        <v>231</v>
      </c>
      <c r="B40" s="1" t="s">
        <v>405</v>
      </c>
      <c r="C40" s="1" t="s">
        <v>143</v>
      </c>
      <c r="D40" s="58" t="s">
        <v>232</v>
      </c>
      <c r="E40" s="226">
        <f>'Пр.7 Р.П. ЦС. ВР'!E187</f>
        <v>300</v>
      </c>
      <c r="F40" s="321"/>
    </row>
    <row r="41" spans="1:6" s="59" customFormat="1" ht="51.75">
      <c r="A41" s="64" t="s">
        <v>406</v>
      </c>
      <c r="B41" s="1" t="s">
        <v>407</v>
      </c>
      <c r="C41" s="1"/>
      <c r="D41" s="58"/>
      <c r="E41" s="226">
        <f>E42</f>
        <v>82</v>
      </c>
      <c r="F41" s="321"/>
    </row>
    <row r="42" spans="1:6" s="56" customFormat="1" ht="25.5">
      <c r="A42" s="64" t="s">
        <v>115</v>
      </c>
      <c r="B42" s="1" t="s">
        <v>407</v>
      </c>
      <c r="C42" s="51"/>
      <c r="D42" s="50"/>
      <c r="E42" s="226">
        <f>E43</f>
        <v>82</v>
      </c>
      <c r="F42" s="324"/>
    </row>
    <row r="43" spans="1:6" s="59" customFormat="1" ht="12.75">
      <c r="A43" s="188" t="s">
        <v>231</v>
      </c>
      <c r="B43" s="1" t="s">
        <v>407</v>
      </c>
      <c r="C43" s="1" t="s">
        <v>143</v>
      </c>
      <c r="D43" s="58" t="s">
        <v>232</v>
      </c>
      <c r="E43" s="226">
        <f>'Пр.7 Р.П. ЦС. ВР'!E189</f>
        <v>82</v>
      </c>
      <c r="F43" s="321"/>
    </row>
    <row r="44" spans="1:6" s="59" customFormat="1" ht="61.5" customHeight="1">
      <c r="A44" s="64" t="s">
        <v>408</v>
      </c>
      <c r="B44" s="1" t="s">
        <v>415</v>
      </c>
      <c r="C44" s="1"/>
      <c r="D44" s="58"/>
      <c r="E44" s="226">
        <f>E45</f>
        <v>2243</v>
      </c>
      <c r="F44" s="321"/>
    </row>
    <row r="45" spans="1:6" s="59" customFormat="1" ht="25.5">
      <c r="A45" s="64" t="s">
        <v>115</v>
      </c>
      <c r="B45" s="1" t="s">
        <v>415</v>
      </c>
      <c r="C45" s="1"/>
      <c r="D45" s="58"/>
      <c r="E45" s="226">
        <f>E46</f>
        <v>2243</v>
      </c>
      <c r="F45" s="321"/>
    </row>
    <row r="46" spans="1:6" s="59" customFormat="1" ht="12.75">
      <c r="A46" s="188" t="s">
        <v>231</v>
      </c>
      <c r="B46" s="1" t="s">
        <v>415</v>
      </c>
      <c r="C46" s="1" t="s">
        <v>143</v>
      </c>
      <c r="D46" s="58" t="s">
        <v>232</v>
      </c>
      <c r="E46" s="226">
        <f>'Пр.7 Р.П. ЦС. ВР'!E191</f>
        <v>2243</v>
      </c>
      <c r="F46" s="321"/>
    </row>
    <row r="47" spans="1:6" s="96" customFormat="1" ht="51.75">
      <c r="A47" s="79" t="s">
        <v>409</v>
      </c>
      <c r="B47" s="51" t="s">
        <v>241</v>
      </c>
      <c r="C47" s="51"/>
      <c r="D47" s="50"/>
      <c r="E47" s="223">
        <f>E48+E51</f>
        <v>450</v>
      </c>
      <c r="F47" s="325"/>
    </row>
    <row r="48" spans="1:6" s="96" customFormat="1" ht="64.5">
      <c r="A48" s="84" t="s">
        <v>410</v>
      </c>
      <c r="B48" s="1" t="s">
        <v>422</v>
      </c>
      <c r="C48" s="51"/>
      <c r="D48" s="50"/>
      <c r="E48" s="226">
        <f>E49</f>
        <v>450</v>
      </c>
      <c r="F48" s="325"/>
    </row>
    <row r="49" spans="1:6" s="56" customFormat="1" ht="25.5">
      <c r="A49" s="64" t="s">
        <v>115</v>
      </c>
      <c r="B49" s="1" t="s">
        <v>422</v>
      </c>
      <c r="C49" s="51"/>
      <c r="D49" s="50"/>
      <c r="E49" s="226">
        <f>E50</f>
        <v>450</v>
      </c>
      <c r="F49" s="324"/>
    </row>
    <row r="50" spans="1:6" s="59" customFormat="1" ht="12.75">
      <c r="A50" s="188" t="s">
        <v>231</v>
      </c>
      <c r="B50" s="1" t="s">
        <v>422</v>
      </c>
      <c r="C50" s="1" t="s">
        <v>143</v>
      </c>
      <c r="D50" s="58" t="s">
        <v>232</v>
      </c>
      <c r="E50" s="226">
        <f>'Пр.7 Р.П. ЦС. ВР'!E194</f>
        <v>450</v>
      </c>
      <c r="F50" s="321"/>
    </row>
    <row r="51" spans="1:6" s="59" customFormat="1" ht="51.75" hidden="1">
      <c r="A51" s="84" t="s">
        <v>411</v>
      </c>
      <c r="B51" s="1" t="s">
        <v>423</v>
      </c>
      <c r="C51" s="1"/>
      <c r="D51" s="58"/>
      <c r="E51" s="226">
        <f>E52</f>
        <v>0</v>
      </c>
      <c r="F51" s="321"/>
    </row>
    <row r="52" spans="1:6" s="59" customFormat="1" ht="25.5" hidden="1">
      <c r="A52" s="64" t="s">
        <v>115</v>
      </c>
      <c r="B52" s="1" t="s">
        <v>423</v>
      </c>
      <c r="C52" s="1" t="s">
        <v>143</v>
      </c>
      <c r="D52" s="58" t="s">
        <v>232</v>
      </c>
      <c r="E52" s="226">
        <f>E53</f>
        <v>0</v>
      </c>
      <c r="F52" s="321"/>
    </row>
    <row r="53" spans="1:6" s="59" customFormat="1" ht="12.75" hidden="1">
      <c r="A53" s="188" t="s">
        <v>231</v>
      </c>
      <c r="B53" s="1" t="s">
        <v>423</v>
      </c>
      <c r="C53" s="1" t="s">
        <v>143</v>
      </c>
      <c r="D53" s="58" t="s">
        <v>232</v>
      </c>
      <c r="E53" s="226">
        <f>'Пр.7 Р.П. ЦС. ВР'!E196</f>
        <v>0</v>
      </c>
      <c r="F53" s="321"/>
    </row>
    <row r="54" spans="1:6" s="137" customFormat="1" ht="25.5">
      <c r="A54" s="79" t="s">
        <v>360</v>
      </c>
      <c r="B54" s="51" t="s">
        <v>362</v>
      </c>
      <c r="C54" s="51"/>
      <c r="D54" s="50"/>
      <c r="E54" s="223">
        <f>E55+E62</f>
        <v>7458.777</v>
      </c>
      <c r="F54" s="326"/>
    </row>
    <row r="55" spans="1:6" s="56" customFormat="1" ht="51.75">
      <c r="A55" s="79" t="s">
        <v>361</v>
      </c>
      <c r="B55" s="51" t="s">
        <v>363</v>
      </c>
      <c r="C55" s="51"/>
      <c r="D55" s="50"/>
      <c r="E55" s="223">
        <f>E56+E59</f>
        <v>4519.577</v>
      </c>
      <c r="F55" s="324"/>
    </row>
    <row r="56" spans="1:6" s="59" customFormat="1" ht="64.5">
      <c r="A56" s="84" t="s">
        <v>364</v>
      </c>
      <c r="B56" s="1" t="s">
        <v>365</v>
      </c>
      <c r="C56" s="1"/>
      <c r="D56" s="58"/>
      <c r="E56" s="226">
        <f>E57</f>
        <v>2957.65</v>
      </c>
      <c r="F56" s="321"/>
    </row>
    <row r="57" spans="1:6" s="59" customFormat="1" ht="25.5">
      <c r="A57" s="64" t="s">
        <v>115</v>
      </c>
      <c r="B57" s="1" t="s">
        <v>365</v>
      </c>
      <c r="C57" s="1" t="s">
        <v>143</v>
      </c>
      <c r="D57" s="58"/>
      <c r="E57" s="226">
        <f>E58</f>
        <v>2957.65</v>
      </c>
      <c r="F57" s="321"/>
    </row>
    <row r="58" spans="1:6" s="63" customFormat="1" ht="12.75">
      <c r="A58" s="84" t="s">
        <v>229</v>
      </c>
      <c r="B58" s="1" t="s">
        <v>365</v>
      </c>
      <c r="C58" s="62" t="s">
        <v>143</v>
      </c>
      <c r="D58" s="58" t="s">
        <v>230</v>
      </c>
      <c r="E58" s="226">
        <f>'Пр.7 Р.П. ЦС. ВР'!E98</f>
        <v>2957.65</v>
      </c>
      <c r="F58" s="327"/>
    </row>
    <row r="59" spans="1:6" s="63" customFormat="1" ht="25.5">
      <c r="A59" s="84" t="s">
        <v>22</v>
      </c>
      <c r="B59" s="75" t="s">
        <v>21</v>
      </c>
      <c r="C59" s="62"/>
      <c r="D59" s="58"/>
      <c r="E59" s="226">
        <f>E60</f>
        <v>1561.9270000000001</v>
      </c>
      <c r="F59" s="327"/>
    </row>
    <row r="60" spans="1:6" s="63" customFormat="1" ht="25.5">
      <c r="A60" s="64" t="s">
        <v>115</v>
      </c>
      <c r="B60" s="75" t="s">
        <v>21</v>
      </c>
      <c r="C60" s="62" t="s">
        <v>143</v>
      </c>
      <c r="D60" s="58"/>
      <c r="E60" s="226">
        <f>E61</f>
        <v>1561.9270000000001</v>
      </c>
      <c r="F60" s="327"/>
    </row>
    <row r="61" spans="1:6" s="63" customFormat="1" ht="12.75">
      <c r="A61" s="84" t="s">
        <v>229</v>
      </c>
      <c r="B61" s="75" t="s">
        <v>21</v>
      </c>
      <c r="C61" s="62" t="s">
        <v>143</v>
      </c>
      <c r="D61" s="58" t="s">
        <v>230</v>
      </c>
      <c r="E61" s="226">
        <f>'Пр.7 Р.П. ЦС. ВР'!E100</f>
        <v>1561.9270000000001</v>
      </c>
      <c r="F61" s="327"/>
    </row>
    <row r="62" spans="1:6" s="96" customFormat="1" ht="51.75">
      <c r="A62" s="79" t="s">
        <v>366</v>
      </c>
      <c r="B62" s="51" t="s">
        <v>416</v>
      </c>
      <c r="C62" s="51"/>
      <c r="D62" s="50"/>
      <c r="E62" s="223">
        <f>E63+E66</f>
        <v>2939.2</v>
      </c>
      <c r="F62" s="325"/>
    </row>
    <row r="63" spans="1:6" s="59" customFormat="1" ht="90.75">
      <c r="A63" s="90" t="s">
        <v>444</v>
      </c>
      <c r="B63" s="1" t="s">
        <v>367</v>
      </c>
      <c r="C63" s="1"/>
      <c r="D63" s="58"/>
      <c r="E63" s="226">
        <f>E64</f>
        <v>1552</v>
      </c>
      <c r="F63" s="321"/>
    </row>
    <row r="64" spans="1:6" s="59" customFormat="1" ht="25.5">
      <c r="A64" s="64" t="s">
        <v>115</v>
      </c>
      <c r="B64" s="1" t="s">
        <v>367</v>
      </c>
      <c r="C64" s="1"/>
      <c r="D64" s="58"/>
      <c r="E64" s="226">
        <f>E65</f>
        <v>1552</v>
      </c>
      <c r="F64" s="321"/>
    </row>
    <row r="65" spans="1:6" s="59" customFormat="1" ht="12.75">
      <c r="A65" s="84" t="s">
        <v>229</v>
      </c>
      <c r="B65" s="1" t="s">
        <v>367</v>
      </c>
      <c r="C65" s="1" t="s">
        <v>143</v>
      </c>
      <c r="D65" s="58" t="s">
        <v>230</v>
      </c>
      <c r="E65" s="226">
        <f>'Пр.7 Р.П. ЦС. ВР'!E104</f>
        <v>1552</v>
      </c>
      <c r="F65" s="321"/>
    </row>
    <row r="66" spans="1:6" s="59" customFormat="1" ht="78">
      <c r="A66" s="90" t="s">
        <v>368</v>
      </c>
      <c r="B66" s="1" t="s">
        <v>369</v>
      </c>
      <c r="C66" s="1"/>
      <c r="D66" s="58"/>
      <c r="E66" s="226">
        <f>E67</f>
        <v>1387.2</v>
      </c>
      <c r="F66" s="321"/>
    </row>
    <row r="67" spans="1:6" s="59" customFormat="1" ht="25.5">
      <c r="A67" s="64" t="s">
        <v>115</v>
      </c>
      <c r="B67" s="1" t="s">
        <v>369</v>
      </c>
      <c r="C67" s="1" t="s">
        <v>143</v>
      </c>
      <c r="D67" s="58"/>
      <c r="E67" s="226">
        <f>E68</f>
        <v>1387.2</v>
      </c>
      <c r="F67" s="321"/>
    </row>
    <row r="68" spans="1:6" s="63" customFormat="1" ht="12.75">
      <c r="A68" s="84" t="s">
        <v>229</v>
      </c>
      <c r="B68" s="1" t="s">
        <v>369</v>
      </c>
      <c r="C68" s="62" t="s">
        <v>143</v>
      </c>
      <c r="D68" s="58" t="s">
        <v>230</v>
      </c>
      <c r="E68" s="226">
        <f>'Пр.7 Р.П. ЦС. ВР'!E106</f>
        <v>1387.2</v>
      </c>
      <c r="F68" s="327"/>
    </row>
    <row r="69" spans="1:6" s="56" customFormat="1" ht="51.75">
      <c r="A69" s="79" t="s">
        <v>375</v>
      </c>
      <c r="B69" s="51" t="s">
        <v>75</v>
      </c>
      <c r="C69" s="51"/>
      <c r="D69" s="50"/>
      <c r="E69" s="223">
        <f>E70+E84+E97</f>
        <v>78479.87997999998</v>
      </c>
      <c r="F69" s="324"/>
    </row>
    <row r="70" spans="1:6" s="59" customFormat="1" ht="94.5" customHeight="1">
      <c r="A70" s="79" t="s">
        <v>377</v>
      </c>
      <c r="B70" s="51" t="s">
        <v>376</v>
      </c>
      <c r="C70" s="51"/>
      <c r="D70" s="50"/>
      <c r="E70" s="223">
        <f>E71+E74+E81</f>
        <v>67864.27497999999</v>
      </c>
      <c r="F70" s="321"/>
    </row>
    <row r="71" spans="1:6" s="59" customFormat="1" ht="129.75">
      <c r="A71" s="84" t="s">
        <v>379</v>
      </c>
      <c r="B71" s="75" t="s">
        <v>450</v>
      </c>
      <c r="C71" s="51"/>
      <c r="D71" s="50"/>
      <c r="E71" s="223">
        <f>E72</f>
        <v>22889.82087</v>
      </c>
      <c r="F71" s="321"/>
    </row>
    <row r="72" spans="1:6" s="59" customFormat="1" ht="24.75" customHeight="1">
      <c r="A72" s="33" t="s">
        <v>16</v>
      </c>
      <c r="B72" s="75" t="s">
        <v>450</v>
      </c>
      <c r="C72" s="1" t="s">
        <v>15</v>
      </c>
      <c r="D72" s="50"/>
      <c r="E72" s="223">
        <f>E73</f>
        <v>22889.82087</v>
      </c>
      <c r="F72" s="321"/>
    </row>
    <row r="73" spans="1:6" s="59" customFormat="1" ht="12.75">
      <c r="A73" s="188" t="s">
        <v>100</v>
      </c>
      <c r="B73" s="75" t="s">
        <v>450</v>
      </c>
      <c r="C73" s="1" t="s">
        <v>15</v>
      </c>
      <c r="D73" s="58" t="s">
        <v>99</v>
      </c>
      <c r="E73" s="223">
        <f>'Пр.7 Р.П. ЦС. ВР'!E133</f>
        <v>22889.82087</v>
      </c>
      <c r="F73" s="321"/>
    </row>
    <row r="74" spans="1:6" s="59" customFormat="1" ht="129.75">
      <c r="A74" s="206" t="s">
        <v>453</v>
      </c>
      <c r="B74" s="211" t="s">
        <v>378</v>
      </c>
      <c r="C74" s="211" t="s">
        <v>15</v>
      </c>
      <c r="D74" s="212" t="s">
        <v>99</v>
      </c>
      <c r="E74" s="223">
        <f>E75+E78</f>
        <v>36811.80411</v>
      </c>
      <c r="F74" s="321"/>
    </row>
    <row r="75" spans="1:6" s="59" customFormat="1" ht="135" customHeight="1">
      <c r="A75" s="84" t="s">
        <v>454</v>
      </c>
      <c r="B75" s="1" t="s">
        <v>378</v>
      </c>
      <c r="C75" s="1"/>
      <c r="D75" s="58"/>
      <c r="E75" s="226">
        <f>E76</f>
        <v>18963.33062</v>
      </c>
      <c r="F75" s="321"/>
    </row>
    <row r="76" spans="1:6" s="59" customFormat="1" ht="27" customHeight="1">
      <c r="A76" s="74" t="s">
        <v>16</v>
      </c>
      <c r="B76" s="1" t="s">
        <v>378</v>
      </c>
      <c r="C76" s="1" t="s">
        <v>15</v>
      </c>
      <c r="D76" s="58"/>
      <c r="E76" s="226">
        <f>E77</f>
        <v>18963.33062</v>
      </c>
      <c r="F76" s="321"/>
    </row>
    <row r="77" spans="1:6" s="59" customFormat="1" ht="12.75">
      <c r="A77" s="188" t="s">
        <v>100</v>
      </c>
      <c r="B77" s="1" t="s">
        <v>378</v>
      </c>
      <c r="C77" s="1" t="s">
        <v>15</v>
      </c>
      <c r="D77" s="58" t="s">
        <v>99</v>
      </c>
      <c r="E77" s="226">
        <f>'Пр.7 Р.П. ЦС. ВР'!E136</f>
        <v>18963.33062</v>
      </c>
      <c r="F77" s="321"/>
    </row>
    <row r="78" spans="1:6" s="59" customFormat="1" ht="129.75">
      <c r="A78" s="84" t="s">
        <v>452</v>
      </c>
      <c r="B78" s="1" t="s">
        <v>378</v>
      </c>
      <c r="C78" s="1"/>
      <c r="D78" s="58"/>
      <c r="E78" s="226">
        <f>E79</f>
        <v>17848.47349</v>
      </c>
      <c r="F78" s="321"/>
    </row>
    <row r="79" spans="1:6" s="59" customFormat="1" ht="28.5" customHeight="1">
      <c r="A79" s="74" t="s">
        <v>16</v>
      </c>
      <c r="B79" s="1" t="s">
        <v>378</v>
      </c>
      <c r="C79" s="1" t="s">
        <v>15</v>
      </c>
      <c r="D79" s="58"/>
      <c r="E79" s="226">
        <f>E80</f>
        <v>17848.47349</v>
      </c>
      <c r="F79" s="321"/>
    </row>
    <row r="80" spans="1:6" s="59" customFormat="1" ht="12.75">
      <c r="A80" s="188" t="s">
        <v>100</v>
      </c>
      <c r="B80" s="1" t="s">
        <v>378</v>
      </c>
      <c r="C80" s="1" t="s">
        <v>15</v>
      </c>
      <c r="D80" s="58" t="s">
        <v>99</v>
      </c>
      <c r="E80" s="226">
        <f>'Пр.7 Р.П. ЦС. ВР'!E138</f>
        <v>17848.47349</v>
      </c>
      <c r="F80" s="321"/>
    </row>
    <row r="81" spans="1:6" s="59" customFormat="1" ht="117">
      <c r="A81" s="84" t="s">
        <v>380</v>
      </c>
      <c r="B81" s="1" t="s">
        <v>417</v>
      </c>
      <c r="C81" s="1"/>
      <c r="D81" s="58"/>
      <c r="E81" s="226">
        <f>E82</f>
        <v>8162.65</v>
      </c>
      <c r="F81" s="321"/>
    </row>
    <row r="82" spans="1:6" s="59" customFormat="1" ht="23.25" customHeight="1">
      <c r="A82" s="74" t="s">
        <v>16</v>
      </c>
      <c r="B82" s="1" t="s">
        <v>417</v>
      </c>
      <c r="C82" s="1" t="s">
        <v>15</v>
      </c>
      <c r="D82" s="58"/>
      <c r="E82" s="226">
        <f>E83</f>
        <v>8162.65</v>
      </c>
      <c r="F82" s="321"/>
    </row>
    <row r="83" spans="1:6" s="59" customFormat="1" ht="12.75">
      <c r="A83" s="188" t="s">
        <v>100</v>
      </c>
      <c r="B83" s="1" t="s">
        <v>417</v>
      </c>
      <c r="C83" s="1" t="s">
        <v>15</v>
      </c>
      <c r="D83" s="58" t="s">
        <v>99</v>
      </c>
      <c r="E83" s="226">
        <f>'Пр.7 Р.П. ЦС. ВР'!E140</f>
        <v>8162.65</v>
      </c>
      <c r="F83" s="321"/>
    </row>
    <row r="84" spans="1:6" s="96" customFormat="1" ht="90.75">
      <c r="A84" s="55" t="s">
        <v>337</v>
      </c>
      <c r="B84" s="51" t="s">
        <v>84</v>
      </c>
      <c r="C84" s="51"/>
      <c r="D84" s="50"/>
      <c r="E84" s="223">
        <f>E85+E88+E91+E94</f>
        <v>8444.265</v>
      </c>
      <c r="F84" s="325"/>
    </row>
    <row r="85" spans="1:6" s="59" customFormat="1" ht="117">
      <c r="A85" s="60" t="s">
        <v>70</v>
      </c>
      <c r="B85" s="1" t="s">
        <v>336</v>
      </c>
      <c r="C85" s="1"/>
      <c r="D85" s="58"/>
      <c r="E85" s="226">
        <f>E86</f>
        <v>691.9899999999999</v>
      </c>
      <c r="F85" s="321"/>
    </row>
    <row r="86" spans="1:6" s="59" customFormat="1" ht="12.75">
      <c r="A86" s="61" t="s">
        <v>437</v>
      </c>
      <c r="B86" s="1" t="s">
        <v>336</v>
      </c>
      <c r="C86" s="1" t="s">
        <v>436</v>
      </c>
      <c r="D86" s="58"/>
      <c r="E86" s="226">
        <f>E87</f>
        <v>691.9899999999999</v>
      </c>
      <c r="F86" s="321"/>
    </row>
    <row r="87" spans="1:6" s="59" customFormat="1" ht="12.75">
      <c r="A87" s="78" t="s">
        <v>158</v>
      </c>
      <c r="B87" s="1" t="s">
        <v>336</v>
      </c>
      <c r="C87" s="1" t="s">
        <v>436</v>
      </c>
      <c r="D87" s="58" t="s">
        <v>157</v>
      </c>
      <c r="E87" s="226">
        <f>'Пр.7 Р.П. ЦС. ВР'!E236</f>
        <v>691.9899999999999</v>
      </c>
      <c r="F87" s="321"/>
    </row>
    <row r="88" spans="1:5" ht="25.5">
      <c r="A88" s="60" t="s">
        <v>36</v>
      </c>
      <c r="B88" s="1" t="s">
        <v>35</v>
      </c>
      <c r="C88" s="1"/>
      <c r="D88" s="58"/>
      <c r="E88" s="226">
        <f>E89</f>
        <v>754.5</v>
      </c>
    </row>
    <row r="89" spans="1:5" ht="12.75">
      <c r="A89" s="61" t="s">
        <v>437</v>
      </c>
      <c r="B89" s="1" t="s">
        <v>35</v>
      </c>
      <c r="C89" s="1" t="s">
        <v>436</v>
      </c>
      <c r="D89" s="58"/>
      <c r="E89" s="226">
        <f>E90</f>
        <v>754.5</v>
      </c>
    </row>
    <row r="90" spans="1:5" ht="13.5">
      <c r="A90" s="313" t="s">
        <v>158</v>
      </c>
      <c r="B90" s="1" t="s">
        <v>35</v>
      </c>
      <c r="C90" s="1" t="s">
        <v>436</v>
      </c>
      <c r="D90" s="58" t="s">
        <v>157</v>
      </c>
      <c r="E90" s="226">
        <f>'Пр.7 Р.П. ЦС. ВР'!E239</f>
        <v>754.5</v>
      </c>
    </row>
    <row r="91" spans="1:5" ht="51.75">
      <c r="A91" s="60" t="s">
        <v>64</v>
      </c>
      <c r="B91" s="1" t="s">
        <v>37</v>
      </c>
      <c r="C91" s="1"/>
      <c r="D91" s="58"/>
      <c r="E91" s="226">
        <f>E92</f>
        <v>4564.975</v>
      </c>
    </row>
    <row r="92" spans="1:5" ht="12.75">
      <c r="A92" s="61" t="s">
        <v>437</v>
      </c>
      <c r="B92" s="1" t="s">
        <v>37</v>
      </c>
      <c r="C92" s="1" t="s">
        <v>436</v>
      </c>
      <c r="D92" s="58"/>
      <c r="E92" s="226">
        <f>E93</f>
        <v>4564.975</v>
      </c>
    </row>
    <row r="93" spans="1:5" ht="13.5">
      <c r="A93" s="313" t="s">
        <v>158</v>
      </c>
      <c r="B93" s="1" t="s">
        <v>37</v>
      </c>
      <c r="C93" s="1" t="s">
        <v>436</v>
      </c>
      <c r="D93" s="58" t="s">
        <v>157</v>
      </c>
      <c r="E93" s="226">
        <f>'Пр.7 Р.П. ЦС. ВР'!E242</f>
        <v>4564.975</v>
      </c>
    </row>
    <row r="94" spans="1:5" ht="25.5">
      <c r="A94" s="60" t="s">
        <v>39</v>
      </c>
      <c r="B94" s="1" t="s">
        <v>38</v>
      </c>
      <c r="C94" s="1"/>
      <c r="D94" s="58"/>
      <c r="E94" s="226">
        <f>E95</f>
        <v>2432.8</v>
      </c>
    </row>
    <row r="95" spans="1:5" ht="12.75">
      <c r="A95" s="61" t="s">
        <v>437</v>
      </c>
      <c r="B95" s="1" t="s">
        <v>38</v>
      </c>
      <c r="C95" s="1" t="s">
        <v>436</v>
      </c>
      <c r="D95" s="58"/>
      <c r="E95" s="226">
        <f>E96</f>
        <v>2432.8</v>
      </c>
    </row>
    <row r="96" spans="1:5" ht="13.5">
      <c r="A96" s="313" t="s">
        <v>158</v>
      </c>
      <c r="B96" s="1" t="s">
        <v>38</v>
      </c>
      <c r="C96" s="1" t="s">
        <v>436</v>
      </c>
      <c r="D96" s="58" t="s">
        <v>157</v>
      </c>
      <c r="E96" s="226">
        <f>'Пр.7 Р.П. ЦС. ВР'!E245</f>
        <v>2432.8</v>
      </c>
    </row>
    <row r="97" spans="1:6" s="59" customFormat="1" ht="51.75">
      <c r="A97" s="79" t="s">
        <v>375</v>
      </c>
      <c r="B97" s="51" t="s">
        <v>19</v>
      </c>
      <c r="C97" s="1"/>
      <c r="D97" s="58"/>
      <c r="E97" s="226">
        <f>E98+E101</f>
        <v>2171.34</v>
      </c>
      <c r="F97" s="321"/>
    </row>
    <row r="98" spans="1:6" s="59" customFormat="1" ht="103.5">
      <c r="A98" s="84" t="s">
        <v>27</v>
      </c>
      <c r="B98" s="1" t="s">
        <v>20</v>
      </c>
      <c r="C98" s="75" t="s">
        <v>15</v>
      </c>
      <c r="D98" s="58"/>
      <c r="E98" s="226">
        <f>E99</f>
        <v>108.567</v>
      </c>
      <c r="F98" s="321"/>
    </row>
    <row r="99" spans="1:6" s="59" customFormat="1" ht="25.5">
      <c r="A99" s="74" t="s">
        <v>16</v>
      </c>
      <c r="B99" s="1" t="s">
        <v>20</v>
      </c>
      <c r="C99" s="75" t="s">
        <v>15</v>
      </c>
      <c r="D99" s="58"/>
      <c r="E99" s="226">
        <f>E100</f>
        <v>108.567</v>
      </c>
      <c r="F99" s="321"/>
    </row>
    <row r="100" spans="1:6" s="59" customFormat="1" ht="12.75">
      <c r="A100" s="188" t="s">
        <v>100</v>
      </c>
      <c r="B100" s="1" t="s">
        <v>20</v>
      </c>
      <c r="C100" s="75" t="s">
        <v>15</v>
      </c>
      <c r="D100" s="58" t="s">
        <v>99</v>
      </c>
      <c r="E100" s="226">
        <f>'Пр.7 Р.П. ЦС. ВР'!E143</f>
        <v>108.567</v>
      </c>
      <c r="F100" s="321"/>
    </row>
    <row r="101" spans="1:6" s="59" customFormat="1" ht="39">
      <c r="A101" s="84" t="s">
        <v>45</v>
      </c>
      <c r="B101" s="75" t="s">
        <v>44</v>
      </c>
      <c r="C101" s="314"/>
      <c r="D101" s="58"/>
      <c r="E101" s="226">
        <f>E102</f>
        <v>2062.773</v>
      </c>
      <c r="F101" s="321"/>
    </row>
    <row r="102" spans="1:6" s="59" customFormat="1" ht="25.5">
      <c r="A102" s="74" t="s">
        <v>16</v>
      </c>
      <c r="B102" s="75" t="s">
        <v>44</v>
      </c>
      <c r="C102" s="75" t="s">
        <v>15</v>
      </c>
      <c r="D102" s="58"/>
      <c r="E102" s="226">
        <f>E103</f>
        <v>2062.773</v>
      </c>
      <c r="F102" s="321"/>
    </row>
    <row r="103" spans="1:6" s="59" customFormat="1" ht="12.75">
      <c r="A103" s="188" t="s">
        <v>100</v>
      </c>
      <c r="B103" s="75" t="s">
        <v>44</v>
      </c>
      <c r="C103" s="75" t="s">
        <v>15</v>
      </c>
      <c r="D103" s="58" t="s">
        <v>99</v>
      </c>
      <c r="E103" s="226">
        <f>'Пр.7 Р.П. ЦС. ВР'!E145</f>
        <v>2062.773</v>
      </c>
      <c r="F103" s="321"/>
    </row>
    <row r="104" spans="1:6" s="96" customFormat="1" ht="25.5">
      <c r="A104" s="53" t="s">
        <v>352</v>
      </c>
      <c r="B104" s="51" t="s">
        <v>76</v>
      </c>
      <c r="C104" s="51"/>
      <c r="D104" s="50"/>
      <c r="E104" s="223">
        <f>E105+E109+E113+E117</f>
        <v>1513.763</v>
      </c>
      <c r="F104" s="325"/>
    </row>
    <row r="105" spans="1:6" s="59" customFormat="1" ht="51.75">
      <c r="A105" s="79" t="s">
        <v>358</v>
      </c>
      <c r="B105" s="51" t="s">
        <v>80</v>
      </c>
      <c r="C105" s="51"/>
      <c r="D105" s="50"/>
      <c r="E105" s="223">
        <f>E106</f>
        <v>4</v>
      </c>
      <c r="F105" s="321"/>
    </row>
    <row r="106" spans="1:6" s="59" customFormat="1" ht="64.5">
      <c r="A106" s="84" t="s">
        <v>69</v>
      </c>
      <c r="B106" s="1" t="s">
        <v>418</v>
      </c>
      <c r="C106" s="1"/>
      <c r="D106" s="58"/>
      <c r="E106" s="226">
        <f>E107</f>
        <v>4</v>
      </c>
      <c r="F106" s="321"/>
    </row>
    <row r="107" spans="1:6" s="59" customFormat="1" ht="25.5">
      <c r="A107" s="64" t="s">
        <v>115</v>
      </c>
      <c r="B107" s="1" t="s">
        <v>418</v>
      </c>
      <c r="C107" s="1" t="s">
        <v>143</v>
      </c>
      <c r="D107" s="58"/>
      <c r="E107" s="226">
        <f>E108</f>
        <v>4</v>
      </c>
      <c r="F107" s="321"/>
    </row>
    <row r="108" spans="1:6" s="59" customFormat="1" ht="25.5">
      <c r="A108" s="71" t="s">
        <v>233</v>
      </c>
      <c r="B108" s="1" t="s">
        <v>418</v>
      </c>
      <c r="C108" s="1" t="s">
        <v>143</v>
      </c>
      <c r="D108" s="58" t="s">
        <v>234</v>
      </c>
      <c r="E108" s="226">
        <f>'Пр.7 Р.П. ЦС. ВР'!E92</f>
        <v>4</v>
      </c>
      <c r="F108" s="321"/>
    </row>
    <row r="109" spans="1:6" s="56" customFormat="1" ht="51.75">
      <c r="A109" s="55" t="s">
        <v>353</v>
      </c>
      <c r="B109" s="1" t="s">
        <v>354</v>
      </c>
      <c r="C109" s="51"/>
      <c r="D109" s="51"/>
      <c r="E109" s="223">
        <f>E110</f>
        <v>261.79999999999995</v>
      </c>
      <c r="F109" s="324"/>
    </row>
    <row r="110" spans="1:6" s="59" customFormat="1" ht="78">
      <c r="A110" s="61" t="s">
        <v>355</v>
      </c>
      <c r="B110" s="1" t="s">
        <v>354</v>
      </c>
      <c r="C110" s="1"/>
      <c r="D110" s="1"/>
      <c r="E110" s="226">
        <f>E111</f>
        <v>261.79999999999995</v>
      </c>
      <c r="F110" s="321"/>
    </row>
    <row r="111" spans="1:6" s="59" customFormat="1" ht="25.5">
      <c r="A111" s="71" t="s">
        <v>115</v>
      </c>
      <c r="B111" s="1" t="s">
        <v>354</v>
      </c>
      <c r="C111" s="1" t="s">
        <v>143</v>
      </c>
      <c r="D111" s="1"/>
      <c r="E111" s="226">
        <f>E112</f>
        <v>261.79999999999995</v>
      </c>
      <c r="F111" s="321"/>
    </row>
    <row r="112" spans="1:6" s="59" customFormat="1" ht="25.5">
      <c r="A112" s="78" t="s">
        <v>176</v>
      </c>
      <c r="B112" s="1" t="s">
        <v>354</v>
      </c>
      <c r="C112" s="1" t="s">
        <v>143</v>
      </c>
      <c r="D112" s="58" t="s">
        <v>155</v>
      </c>
      <c r="E112" s="226">
        <f>'Пр.7 Р.П. ЦС. ВР'!E82</f>
        <v>261.79999999999995</v>
      </c>
      <c r="F112" s="321"/>
    </row>
    <row r="113" spans="1:6" s="59" customFormat="1" ht="51.75">
      <c r="A113" s="189" t="s">
        <v>419</v>
      </c>
      <c r="B113" s="190" t="s">
        <v>82</v>
      </c>
      <c r="C113" s="191"/>
      <c r="D113" s="51"/>
      <c r="E113" s="223">
        <f>E114</f>
        <v>234.2</v>
      </c>
      <c r="F113" s="321"/>
    </row>
    <row r="114" spans="1:5" ht="51.75">
      <c r="A114" s="90" t="s">
        <v>356</v>
      </c>
      <c r="B114" s="75" t="s">
        <v>357</v>
      </c>
      <c r="C114" s="1" t="s">
        <v>143</v>
      </c>
      <c r="D114" s="87"/>
      <c r="E114" s="227">
        <f>E115</f>
        <v>234.2</v>
      </c>
    </row>
    <row r="115" spans="1:5" ht="25.5">
      <c r="A115" s="64" t="s">
        <v>115</v>
      </c>
      <c r="B115" s="75" t="s">
        <v>357</v>
      </c>
      <c r="C115" s="1" t="s">
        <v>143</v>
      </c>
      <c r="D115" s="76"/>
      <c r="E115" s="227">
        <f>E116</f>
        <v>234.2</v>
      </c>
    </row>
    <row r="116" spans="1:6" s="59" customFormat="1" ht="12.75">
      <c r="A116" s="84" t="s">
        <v>235</v>
      </c>
      <c r="B116" s="75" t="s">
        <v>357</v>
      </c>
      <c r="C116" s="1" t="s">
        <v>143</v>
      </c>
      <c r="D116" s="58" t="s">
        <v>236</v>
      </c>
      <c r="E116" s="226">
        <f>'Пр.7 Р.П. ЦС. ВР'!E87</f>
        <v>234.2</v>
      </c>
      <c r="F116" s="321"/>
    </row>
    <row r="117" spans="1:6" s="96" customFormat="1" ht="64.5">
      <c r="A117" s="55" t="s">
        <v>315</v>
      </c>
      <c r="B117" s="51" t="s">
        <v>83</v>
      </c>
      <c r="C117" s="51"/>
      <c r="D117" s="50"/>
      <c r="E117" s="223">
        <f>E118+E123</f>
        <v>1013.763</v>
      </c>
      <c r="F117" s="325"/>
    </row>
    <row r="118" spans="1:6" s="59" customFormat="1" ht="103.5">
      <c r="A118" s="61" t="s">
        <v>319</v>
      </c>
      <c r="B118" s="1" t="s">
        <v>318</v>
      </c>
      <c r="C118" s="1"/>
      <c r="D118" s="58"/>
      <c r="E118" s="226">
        <f>E119+E121</f>
        <v>501.379</v>
      </c>
      <c r="F118" s="321"/>
    </row>
    <row r="119" spans="1:6" s="54" customFormat="1" ht="25.5">
      <c r="A119" s="71" t="s">
        <v>117</v>
      </c>
      <c r="B119" s="1" t="s">
        <v>318</v>
      </c>
      <c r="C119" s="1" t="s">
        <v>91</v>
      </c>
      <c r="D119" s="58"/>
      <c r="E119" s="226">
        <f>E120</f>
        <v>473.6</v>
      </c>
      <c r="F119" s="322"/>
    </row>
    <row r="120" spans="1:6" s="56" customFormat="1" ht="39">
      <c r="A120" s="78" t="s">
        <v>114</v>
      </c>
      <c r="B120" s="1" t="s">
        <v>318</v>
      </c>
      <c r="C120" s="1" t="s">
        <v>91</v>
      </c>
      <c r="D120" s="58" t="s">
        <v>113</v>
      </c>
      <c r="E120" s="226">
        <f>'Пр.7 Р.П. ЦС. ВР'!E27</f>
        <v>473.6</v>
      </c>
      <c r="F120" s="324"/>
    </row>
    <row r="121" spans="1:6" s="56" customFormat="1" ht="25.5">
      <c r="A121" s="71" t="s">
        <v>115</v>
      </c>
      <c r="B121" s="1" t="s">
        <v>318</v>
      </c>
      <c r="C121" s="51"/>
      <c r="D121" s="50"/>
      <c r="E121" s="226">
        <f>E122</f>
        <v>27.779</v>
      </c>
      <c r="F121" s="324"/>
    </row>
    <row r="122" spans="1:6" s="56" customFormat="1" ht="39">
      <c r="A122" s="78" t="s">
        <v>114</v>
      </c>
      <c r="B122" s="1" t="s">
        <v>318</v>
      </c>
      <c r="C122" s="1" t="s">
        <v>143</v>
      </c>
      <c r="D122" s="58" t="s">
        <v>113</v>
      </c>
      <c r="E122" s="226">
        <f>'Пр.7 Р.П. ЦС. ВР'!E28</f>
        <v>27.779</v>
      </c>
      <c r="F122" s="324"/>
    </row>
    <row r="123" spans="1:6" s="59" customFormat="1" ht="103.5">
      <c r="A123" s="61" t="s">
        <v>316</v>
      </c>
      <c r="B123" s="1" t="s">
        <v>317</v>
      </c>
      <c r="C123" s="1"/>
      <c r="D123" s="58"/>
      <c r="E123" s="226">
        <f>E124+E126</f>
        <v>512.384</v>
      </c>
      <c r="F123" s="321"/>
    </row>
    <row r="124" spans="1:6" s="59" customFormat="1" ht="25.5">
      <c r="A124" s="71" t="s">
        <v>117</v>
      </c>
      <c r="B124" s="1" t="s">
        <v>317</v>
      </c>
      <c r="C124" s="1" t="s">
        <v>91</v>
      </c>
      <c r="D124" s="58"/>
      <c r="E124" s="226">
        <f>E125</f>
        <v>466</v>
      </c>
      <c r="F124" s="321"/>
    </row>
    <row r="125" spans="1:6" s="49" customFormat="1" ht="39">
      <c r="A125" s="78" t="s">
        <v>114</v>
      </c>
      <c r="B125" s="1" t="s">
        <v>317</v>
      </c>
      <c r="C125" s="1" t="s">
        <v>91</v>
      </c>
      <c r="D125" s="1" t="s">
        <v>113</v>
      </c>
      <c r="E125" s="226">
        <f>'Пр.7 Р.П. ЦС. ВР'!E24</f>
        <v>466</v>
      </c>
      <c r="F125" s="265"/>
    </row>
    <row r="126" spans="1:6" s="59" customFormat="1" ht="25.5">
      <c r="A126" s="71" t="s">
        <v>115</v>
      </c>
      <c r="B126" s="1" t="s">
        <v>317</v>
      </c>
      <c r="C126" s="1" t="s">
        <v>143</v>
      </c>
      <c r="D126" s="58"/>
      <c r="E126" s="226">
        <f>E127</f>
        <v>46.384</v>
      </c>
      <c r="F126" s="321"/>
    </row>
    <row r="127" spans="1:6" s="59" customFormat="1" ht="39">
      <c r="A127" s="78" t="s">
        <v>114</v>
      </c>
      <c r="B127" s="1" t="s">
        <v>317</v>
      </c>
      <c r="C127" s="1" t="s">
        <v>143</v>
      </c>
      <c r="D127" s="58" t="s">
        <v>113</v>
      </c>
      <c r="E127" s="226">
        <f>'Пр.7 Р.П. ЦС. ВР'!E25</f>
        <v>46.384</v>
      </c>
      <c r="F127" s="321"/>
    </row>
    <row r="128" spans="1:6" s="59" customFormat="1" ht="25.5">
      <c r="A128" s="53" t="s">
        <v>420</v>
      </c>
      <c r="B128" s="51" t="s">
        <v>77</v>
      </c>
      <c r="C128" s="51"/>
      <c r="D128" s="50"/>
      <c r="E128" s="223">
        <f>E129+E137+E141</f>
        <v>11496.6</v>
      </c>
      <c r="F128" s="321"/>
    </row>
    <row r="129" spans="1:6" s="59" customFormat="1" ht="64.5">
      <c r="A129" s="55" t="s">
        <v>329</v>
      </c>
      <c r="B129" s="51" t="s">
        <v>85</v>
      </c>
      <c r="C129" s="51"/>
      <c r="D129" s="50"/>
      <c r="E129" s="223">
        <f>E130</f>
        <v>3226.6000000000004</v>
      </c>
      <c r="F129" s="321"/>
    </row>
    <row r="130" spans="1:6" s="59" customFormat="1" ht="78">
      <c r="A130" s="61" t="s">
        <v>330</v>
      </c>
      <c r="B130" s="1" t="s">
        <v>96</v>
      </c>
      <c r="C130" s="1"/>
      <c r="D130" s="58"/>
      <c r="E130" s="226">
        <f>E131+E133+E135</f>
        <v>3226.6000000000004</v>
      </c>
      <c r="F130" s="321"/>
    </row>
    <row r="131" spans="1:6" s="59" customFormat="1" ht="25.5">
      <c r="A131" s="61" t="s">
        <v>139</v>
      </c>
      <c r="B131" s="1" t="s">
        <v>96</v>
      </c>
      <c r="C131" s="1" t="s">
        <v>140</v>
      </c>
      <c r="D131" s="58"/>
      <c r="E131" s="226">
        <f>E132</f>
        <v>2640.6</v>
      </c>
      <c r="F131" s="321"/>
    </row>
    <row r="132" spans="1:6" s="59" customFormat="1" ht="12.75">
      <c r="A132" s="78" t="s">
        <v>93</v>
      </c>
      <c r="B132" s="1" t="s">
        <v>96</v>
      </c>
      <c r="C132" s="1" t="s">
        <v>140</v>
      </c>
      <c r="D132" s="58" t="s">
        <v>92</v>
      </c>
      <c r="E132" s="226">
        <f>'Пр.7 Р.П. ЦС. ВР'!E210</f>
        <v>2640.6</v>
      </c>
      <c r="F132" s="321"/>
    </row>
    <row r="133" spans="1:6" s="56" customFormat="1" ht="11.25" customHeight="1">
      <c r="A133" s="61" t="s">
        <v>141</v>
      </c>
      <c r="B133" s="1" t="s">
        <v>96</v>
      </c>
      <c r="C133" s="1" t="s">
        <v>142</v>
      </c>
      <c r="D133" s="50"/>
      <c r="E133" s="226">
        <f>E134</f>
        <v>6.3</v>
      </c>
      <c r="F133" s="324"/>
    </row>
    <row r="134" spans="1:6" s="56" customFormat="1" ht="11.25" customHeight="1">
      <c r="A134" s="78" t="s">
        <v>93</v>
      </c>
      <c r="B134" s="1" t="s">
        <v>96</v>
      </c>
      <c r="C134" s="1" t="s">
        <v>142</v>
      </c>
      <c r="D134" s="58" t="s">
        <v>92</v>
      </c>
      <c r="E134" s="226">
        <f>'Пр.7 Р.П. ЦС. ВР'!E211</f>
        <v>6.3</v>
      </c>
      <c r="F134" s="324"/>
    </row>
    <row r="135" spans="1:6" s="59" customFormat="1" ht="25.5">
      <c r="A135" s="61" t="s">
        <v>115</v>
      </c>
      <c r="B135" s="1" t="s">
        <v>96</v>
      </c>
      <c r="C135" s="1" t="s">
        <v>143</v>
      </c>
      <c r="D135" s="58"/>
      <c r="E135" s="226">
        <f>E136</f>
        <v>579.7</v>
      </c>
      <c r="F135" s="321"/>
    </row>
    <row r="136" spans="1:6" s="59" customFormat="1" ht="12.75">
      <c r="A136" s="78" t="s">
        <v>93</v>
      </c>
      <c r="B136" s="1" t="s">
        <v>96</v>
      </c>
      <c r="C136" s="1" t="s">
        <v>143</v>
      </c>
      <c r="D136" s="58" t="s">
        <v>92</v>
      </c>
      <c r="E136" s="226">
        <f>'Пр.7 Р.П. ЦС. ВР'!E212</f>
        <v>579.7</v>
      </c>
      <c r="F136" s="321"/>
    </row>
    <row r="137" spans="1:6" s="59" customFormat="1" ht="39">
      <c r="A137" s="55" t="s">
        <v>332</v>
      </c>
      <c r="B137" s="51" t="s">
        <v>86</v>
      </c>
      <c r="C137" s="51"/>
      <c r="D137" s="50"/>
      <c r="E137" s="223">
        <f>E138</f>
        <v>6500</v>
      </c>
      <c r="F137" s="321"/>
    </row>
    <row r="138" spans="1:6" s="56" customFormat="1" ht="78">
      <c r="A138" s="61" t="s">
        <v>331</v>
      </c>
      <c r="B138" s="1" t="s">
        <v>97</v>
      </c>
      <c r="C138" s="51"/>
      <c r="D138" s="50"/>
      <c r="E138" s="226">
        <f>E139</f>
        <v>6500</v>
      </c>
      <c r="F138" s="324"/>
    </row>
    <row r="139" spans="1:6" s="59" customFormat="1" ht="39">
      <c r="A139" s="65" t="s">
        <v>146</v>
      </c>
      <c r="B139" s="1" t="s">
        <v>97</v>
      </c>
      <c r="C139" s="1" t="s">
        <v>149</v>
      </c>
      <c r="D139" s="58"/>
      <c r="E139" s="226">
        <f>E140</f>
        <v>6500</v>
      </c>
      <c r="F139" s="321"/>
    </row>
    <row r="140" spans="1:6" s="59" customFormat="1" ht="12.75">
      <c r="A140" s="78" t="s">
        <v>93</v>
      </c>
      <c r="B140" s="1" t="s">
        <v>97</v>
      </c>
      <c r="C140" s="1" t="s">
        <v>149</v>
      </c>
      <c r="D140" s="58" t="s">
        <v>92</v>
      </c>
      <c r="E140" s="226">
        <f>'Пр.7 Р.П. ЦС. ВР'!E216</f>
        <v>6500</v>
      </c>
      <c r="F140" s="321"/>
    </row>
    <row r="141" spans="1:6" s="59" customFormat="1" ht="51.75">
      <c r="A141" s="79" t="s">
        <v>333</v>
      </c>
      <c r="B141" s="51" t="s">
        <v>87</v>
      </c>
      <c r="C141" s="51"/>
      <c r="D141" s="50"/>
      <c r="E141" s="223">
        <f>E142</f>
        <v>1770</v>
      </c>
      <c r="F141" s="321"/>
    </row>
    <row r="142" spans="1:6" s="59" customFormat="1" ht="64.5">
      <c r="A142" s="84" t="s">
        <v>334</v>
      </c>
      <c r="B142" s="1" t="s">
        <v>347</v>
      </c>
      <c r="C142" s="1"/>
      <c r="D142" s="58"/>
      <c r="E142" s="226">
        <f>E143+E145</f>
        <v>1770</v>
      </c>
      <c r="F142" s="321"/>
    </row>
    <row r="143" spans="1:6" s="56" customFormat="1" ht="25.5">
      <c r="A143" s="61" t="s">
        <v>115</v>
      </c>
      <c r="B143" s="1" t="s">
        <v>347</v>
      </c>
      <c r="C143" s="1" t="s">
        <v>143</v>
      </c>
      <c r="D143" s="58"/>
      <c r="E143" s="226">
        <f>E144</f>
        <v>740</v>
      </c>
      <c r="F143" s="324"/>
    </row>
    <row r="144" spans="1:6" s="56" customFormat="1" ht="12.75">
      <c r="A144" s="78" t="s">
        <v>93</v>
      </c>
      <c r="B144" s="1" t="s">
        <v>347</v>
      </c>
      <c r="C144" s="1" t="s">
        <v>143</v>
      </c>
      <c r="D144" s="58" t="s">
        <v>92</v>
      </c>
      <c r="E144" s="226">
        <f>'Пр.7 Р.П. ЦС. ВР'!E219</f>
        <v>740</v>
      </c>
      <c r="F144" s="324"/>
    </row>
    <row r="145" spans="1:6" s="59" customFormat="1" ht="12.75">
      <c r="A145" s="61" t="s">
        <v>147</v>
      </c>
      <c r="B145" s="1" t="s">
        <v>347</v>
      </c>
      <c r="C145" s="1" t="s">
        <v>148</v>
      </c>
      <c r="D145" s="58"/>
      <c r="E145" s="226">
        <f>E146</f>
        <v>1030</v>
      </c>
      <c r="F145" s="321"/>
    </row>
    <row r="146" spans="1:6" s="59" customFormat="1" ht="12.75">
      <c r="A146" s="78" t="s">
        <v>93</v>
      </c>
      <c r="B146" s="1" t="s">
        <v>347</v>
      </c>
      <c r="C146" s="1" t="s">
        <v>148</v>
      </c>
      <c r="D146" s="58" t="s">
        <v>92</v>
      </c>
      <c r="E146" s="226">
        <f>'Пр.7 Р.П. ЦС. ВР'!E220</f>
        <v>1030</v>
      </c>
      <c r="F146" s="321"/>
    </row>
    <row r="147" spans="1:6" s="67" customFormat="1" ht="25.5">
      <c r="A147" s="53" t="s">
        <v>342</v>
      </c>
      <c r="B147" s="93" t="s">
        <v>78</v>
      </c>
      <c r="C147" s="93"/>
      <c r="D147" s="50"/>
      <c r="E147" s="223">
        <f>E148</f>
        <v>1850</v>
      </c>
      <c r="F147" s="328"/>
    </row>
    <row r="148" spans="1:6" s="67" customFormat="1" ht="39">
      <c r="A148" s="55" t="s">
        <v>343</v>
      </c>
      <c r="B148" s="93" t="s">
        <v>88</v>
      </c>
      <c r="C148" s="93"/>
      <c r="D148" s="50"/>
      <c r="E148" s="223">
        <f>E149</f>
        <v>1850</v>
      </c>
      <c r="F148" s="328"/>
    </row>
    <row r="149" spans="1:6" s="67" customFormat="1" ht="64.5">
      <c r="A149" s="61" t="s">
        <v>67</v>
      </c>
      <c r="B149" s="66" t="s">
        <v>421</v>
      </c>
      <c r="C149" s="66"/>
      <c r="D149" s="58"/>
      <c r="E149" s="226">
        <f>E150</f>
        <v>1850</v>
      </c>
      <c r="F149" s="328"/>
    </row>
    <row r="150" spans="1:6" s="67" customFormat="1" ht="25.5">
      <c r="A150" s="61" t="s">
        <v>115</v>
      </c>
      <c r="B150" s="66" t="s">
        <v>421</v>
      </c>
      <c r="C150" s="66">
        <v>244</v>
      </c>
      <c r="D150" s="58"/>
      <c r="E150" s="226">
        <f>E151</f>
        <v>1850</v>
      </c>
      <c r="F150" s="328"/>
    </row>
    <row r="151" spans="1:6" s="67" customFormat="1" ht="12.75">
      <c r="A151" s="78" t="s">
        <v>95</v>
      </c>
      <c r="B151" s="66" t="s">
        <v>421</v>
      </c>
      <c r="C151" s="66">
        <v>244</v>
      </c>
      <c r="D151" s="58" t="s">
        <v>94</v>
      </c>
      <c r="E151" s="226">
        <f>'Пр.7 Р.П. ЦС. ВР'!E251</f>
        <v>1850</v>
      </c>
      <c r="F151" s="328"/>
    </row>
    <row r="152" spans="1:6" s="192" customFormat="1" ht="25.5">
      <c r="A152" s="53" t="s">
        <v>339</v>
      </c>
      <c r="B152" s="93" t="s">
        <v>79</v>
      </c>
      <c r="C152" s="93"/>
      <c r="D152" s="50"/>
      <c r="E152" s="223">
        <f>E153</f>
        <v>236.88</v>
      </c>
      <c r="F152" s="329"/>
    </row>
    <row r="153" spans="1:6" s="192" customFormat="1" ht="51.75">
      <c r="A153" s="55" t="s">
        <v>340</v>
      </c>
      <c r="B153" s="93" t="s">
        <v>89</v>
      </c>
      <c r="C153" s="93"/>
      <c r="D153" s="50"/>
      <c r="E153" s="223">
        <f>E154</f>
        <v>236.88</v>
      </c>
      <c r="F153" s="329"/>
    </row>
    <row r="154" spans="1:6" s="67" customFormat="1" ht="51.75">
      <c r="A154" s="33" t="s">
        <v>341</v>
      </c>
      <c r="B154" s="1" t="s">
        <v>338</v>
      </c>
      <c r="C154" s="66"/>
      <c r="D154" s="58"/>
      <c r="E154" s="226">
        <f>E155</f>
        <v>236.88</v>
      </c>
      <c r="F154" s="328"/>
    </row>
    <row r="155" spans="1:6" s="67" customFormat="1" ht="25.5">
      <c r="A155" s="33" t="s">
        <v>112</v>
      </c>
      <c r="B155" s="1" t="s">
        <v>338</v>
      </c>
      <c r="C155" s="1" t="s">
        <v>110</v>
      </c>
      <c r="D155" s="58"/>
      <c r="E155" s="226">
        <f>E156</f>
        <v>236.88</v>
      </c>
      <c r="F155" s="328"/>
    </row>
    <row r="156" spans="1:6" s="67" customFormat="1" ht="12.75">
      <c r="A156" s="78" t="s">
        <v>111</v>
      </c>
      <c r="B156" s="1" t="s">
        <v>338</v>
      </c>
      <c r="C156" s="1" t="s">
        <v>110</v>
      </c>
      <c r="D156" s="58" t="s">
        <v>166</v>
      </c>
      <c r="E156" s="226">
        <f>'Пр.7 Р.П. ЦС. ВР'!E226</f>
        <v>236.88</v>
      </c>
      <c r="F156" s="328"/>
    </row>
    <row r="157" spans="1:6" s="192" customFormat="1" ht="12.75">
      <c r="A157" s="53" t="s">
        <v>345</v>
      </c>
      <c r="B157" s="93" t="s">
        <v>130</v>
      </c>
      <c r="C157" s="93"/>
      <c r="D157" s="50"/>
      <c r="E157" s="223">
        <f>E158+E162</f>
        <v>12543.223339999999</v>
      </c>
      <c r="F157" s="330"/>
    </row>
    <row r="158" spans="1:6" s="192" customFormat="1" ht="39">
      <c r="A158" s="55" t="s">
        <v>129</v>
      </c>
      <c r="B158" s="93" t="s">
        <v>128</v>
      </c>
      <c r="C158" s="93"/>
      <c r="D158" s="50"/>
      <c r="E158" s="223">
        <f>E159</f>
        <v>1761.17334</v>
      </c>
      <c r="F158" s="329"/>
    </row>
    <row r="159" spans="1:6" s="192" customFormat="1" ht="51.75">
      <c r="A159" s="64" t="s">
        <v>103</v>
      </c>
      <c r="B159" s="68" t="s">
        <v>127</v>
      </c>
      <c r="C159" s="93"/>
      <c r="D159" s="50"/>
      <c r="E159" s="223">
        <f>E160</f>
        <v>1761.17334</v>
      </c>
      <c r="F159" s="329"/>
    </row>
    <row r="160" spans="1:6" s="192" customFormat="1" ht="25.5">
      <c r="A160" s="71" t="s">
        <v>117</v>
      </c>
      <c r="B160" s="68" t="s">
        <v>127</v>
      </c>
      <c r="C160" s="66">
        <v>121</v>
      </c>
      <c r="D160" s="50"/>
      <c r="E160" s="226">
        <f>E161</f>
        <v>1761.17334</v>
      </c>
      <c r="F160" s="329"/>
    </row>
    <row r="161" spans="1:6" s="67" customFormat="1" ht="39">
      <c r="A161" s="78" t="s">
        <v>114</v>
      </c>
      <c r="B161" s="68" t="s">
        <v>127</v>
      </c>
      <c r="C161" s="66">
        <v>121</v>
      </c>
      <c r="D161" s="58" t="s">
        <v>113</v>
      </c>
      <c r="E161" s="226">
        <f>'Пр.7 Р.П. ЦС. ВР'!E32</f>
        <v>1761.17334</v>
      </c>
      <c r="F161" s="328"/>
    </row>
    <row r="162" spans="1:6" s="192" customFormat="1" ht="12.75">
      <c r="A162" s="55" t="s">
        <v>126</v>
      </c>
      <c r="B162" s="93" t="s">
        <v>125</v>
      </c>
      <c r="C162" s="93"/>
      <c r="D162" s="50"/>
      <c r="E162" s="223">
        <f>E163+E166</f>
        <v>10782.05</v>
      </c>
      <c r="F162" s="329"/>
    </row>
    <row r="163" spans="1:5" ht="39">
      <c r="A163" s="64" t="s">
        <v>104</v>
      </c>
      <c r="B163" s="68" t="s">
        <v>121</v>
      </c>
      <c r="C163" s="68"/>
      <c r="D163" s="68"/>
      <c r="E163" s="225">
        <f>E164</f>
        <v>7387.4</v>
      </c>
    </row>
    <row r="164" spans="1:5" ht="25.5">
      <c r="A164" s="71" t="s">
        <v>117</v>
      </c>
      <c r="B164" s="68" t="s">
        <v>121</v>
      </c>
      <c r="C164" s="68">
        <v>121</v>
      </c>
      <c r="D164" s="68"/>
      <c r="E164" s="225">
        <f>E165</f>
        <v>7387.4</v>
      </c>
    </row>
    <row r="165" spans="1:5" ht="39">
      <c r="A165" s="78" t="s">
        <v>114</v>
      </c>
      <c r="B165" s="68" t="s">
        <v>121</v>
      </c>
      <c r="C165" s="68">
        <v>121</v>
      </c>
      <c r="D165" s="58" t="s">
        <v>113</v>
      </c>
      <c r="E165" s="225">
        <f>'Пр.7 Р.П. ЦС. ВР'!E35</f>
        <v>7387.4</v>
      </c>
    </row>
    <row r="166" spans="1:6" s="67" customFormat="1" ht="39" customHeight="1">
      <c r="A166" s="71" t="s">
        <v>105</v>
      </c>
      <c r="B166" s="68" t="s">
        <v>118</v>
      </c>
      <c r="C166" s="66"/>
      <c r="D166" s="58"/>
      <c r="E166" s="226">
        <f>E167+E169+E172</f>
        <v>3394.65</v>
      </c>
      <c r="F166" s="328"/>
    </row>
    <row r="167" spans="1:6" s="67" customFormat="1" ht="32.25" customHeight="1">
      <c r="A167" s="71" t="s">
        <v>119</v>
      </c>
      <c r="B167" s="68" t="s">
        <v>118</v>
      </c>
      <c r="C167" s="193">
        <v>122</v>
      </c>
      <c r="D167" s="58"/>
      <c r="E167" s="226">
        <f>E168</f>
        <v>5</v>
      </c>
      <c r="F167" s="328"/>
    </row>
    <row r="168" spans="1:6" s="67" customFormat="1" ht="39" customHeight="1">
      <c r="A168" s="78" t="s">
        <v>114</v>
      </c>
      <c r="B168" s="68" t="s">
        <v>118</v>
      </c>
      <c r="C168" s="193">
        <v>122</v>
      </c>
      <c r="D168" s="58" t="s">
        <v>113</v>
      </c>
      <c r="E168" s="226">
        <f>'Пр.7 Р.П. ЦС. ВР'!E37</f>
        <v>5</v>
      </c>
      <c r="F168" s="328"/>
    </row>
    <row r="169" spans="1:5" ht="25.5">
      <c r="A169" s="71" t="s">
        <v>115</v>
      </c>
      <c r="B169" s="68" t="s">
        <v>118</v>
      </c>
      <c r="C169" s="1" t="s">
        <v>143</v>
      </c>
      <c r="D169" s="58"/>
      <c r="E169" s="226">
        <f>E170+E171</f>
        <v>3319.4500000000003</v>
      </c>
    </row>
    <row r="170" spans="1:6" ht="39">
      <c r="A170" s="71" t="s">
        <v>124</v>
      </c>
      <c r="B170" s="68" t="s">
        <v>118</v>
      </c>
      <c r="C170" s="1" t="s">
        <v>143</v>
      </c>
      <c r="D170" s="58" t="s">
        <v>123</v>
      </c>
      <c r="E170" s="226">
        <f>'Пр.7 Р.П. ЦС. ВР'!E18</f>
        <v>49.8</v>
      </c>
      <c r="F170" s="268"/>
    </row>
    <row r="171" spans="1:5" ht="39">
      <c r="A171" s="78" t="s">
        <v>114</v>
      </c>
      <c r="B171" s="68" t="s">
        <v>118</v>
      </c>
      <c r="C171" s="1" t="s">
        <v>143</v>
      </c>
      <c r="D171" s="58" t="s">
        <v>113</v>
      </c>
      <c r="E171" s="226">
        <f>'Пр.7 Р.П. ЦС. ВР'!E39</f>
        <v>3269.65</v>
      </c>
    </row>
    <row r="172" spans="1:5" ht="12.75">
      <c r="A172" s="71" t="s">
        <v>144</v>
      </c>
      <c r="B172" s="68" t="s">
        <v>118</v>
      </c>
      <c r="C172" s="1" t="s">
        <v>145</v>
      </c>
      <c r="D172" s="58"/>
      <c r="E172" s="226">
        <f>E173+E174</f>
        <v>70.2</v>
      </c>
    </row>
    <row r="173" spans="1:5" ht="39">
      <c r="A173" s="78" t="s">
        <v>114</v>
      </c>
      <c r="B173" s="68" t="s">
        <v>118</v>
      </c>
      <c r="C173" s="1" t="s">
        <v>145</v>
      </c>
      <c r="D173" s="58" t="s">
        <v>113</v>
      </c>
      <c r="E173" s="226">
        <f>'Пр.7 Р.П. ЦС. ВР'!E40</f>
        <v>70</v>
      </c>
    </row>
    <row r="174" spans="1:5" ht="39">
      <c r="A174" s="71" t="s">
        <v>124</v>
      </c>
      <c r="B174" s="68" t="s">
        <v>118</v>
      </c>
      <c r="C174" s="1" t="s">
        <v>145</v>
      </c>
      <c r="D174" s="58" t="s">
        <v>123</v>
      </c>
      <c r="E174" s="226">
        <f>'Пр.7 Р.П. ЦС. ВР'!E19</f>
        <v>0.2</v>
      </c>
    </row>
    <row r="175" spans="1:6" s="92" customFormat="1" ht="12.75">
      <c r="A175" s="53" t="s">
        <v>242</v>
      </c>
      <c r="B175" s="51" t="s">
        <v>74</v>
      </c>
      <c r="C175" s="51"/>
      <c r="D175" s="50"/>
      <c r="E175" s="223">
        <f>E176+E180</f>
        <v>36347.94897</v>
      </c>
      <c r="F175" s="331"/>
    </row>
    <row r="176" spans="1:6" s="92" customFormat="1" ht="12.75">
      <c r="A176" s="53" t="s">
        <v>345</v>
      </c>
      <c r="B176" s="51" t="s">
        <v>321</v>
      </c>
      <c r="C176" s="51"/>
      <c r="D176" s="50"/>
      <c r="E176" s="223">
        <f>E177</f>
        <v>550</v>
      </c>
      <c r="F176" s="331"/>
    </row>
    <row r="177" spans="1:5" ht="33" customHeight="1">
      <c r="A177" s="71" t="s">
        <v>105</v>
      </c>
      <c r="B177" s="68" t="s">
        <v>344</v>
      </c>
      <c r="C177" s="1"/>
      <c r="D177" s="58"/>
      <c r="E177" s="226">
        <f>E178</f>
        <v>550</v>
      </c>
    </row>
    <row r="178" spans="1:5" ht="25.5">
      <c r="A178" s="71" t="s">
        <v>115</v>
      </c>
      <c r="B178" s="68" t="s">
        <v>344</v>
      </c>
      <c r="C178" s="1" t="s">
        <v>143</v>
      </c>
      <c r="D178" s="58"/>
      <c r="E178" s="226">
        <f>E179</f>
        <v>550</v>
      </c>
    </row>
    <row r="179" spans="1:5" ht="12.75">
      <c r="A179" s="213" t="s">
        <v>309</v>
      </c>
      <c r="B179" s="68" t="s">
        <v>344</v>
      </c>
      <c r="C179" s="66">
        <v>244</v>
      </c>
      <c r="D179" s="58" t="s">
        <v>313</v>
      </c>
      <c r="E179" s="226">
        <f>'Пр.7 Р.П. ЦС. ВР'!E45</f>
        <v>550</v>
      </c>
    </row>
    <row r="180" spans="1:5" ht="12.75">
      <c r="A180" s="55" t="s">
        <v>165</v>
      </c>
      <c r="B180" s="72" t="s">
        <v>161</v>
      </c>
      <c r="C180" s="93"/>
      <c r="D180" s="50"/>
      <c r="E180" s="223">
        <f>E181+E191+E194+E197+E200+E203+E206+E245+E248+E209+E212+E215+E218+E221+E242+E230+E276+E279+E273+E235+E239+E255+E258+E262+E267+'Пр.6 по прогр..'!E272+E224+E227</f>
        <v>35797.94897</v>
      </c>
    </row>
    <row r="181" spans="1:5" ht="39">
      <c r="A181" s="78" t="s">
        <v>245</v>
      </c>
      <c r="B181" s="68" t="s">
        <v>162</v>
      </c>
      <c r="C181" s="66"/>
      <c r="D181" s="58"/>
      <c r="E181" s="226">
        <f>E182+E185+E188</f>
        <v>12535.09</v>
      </c>
    </row>
    <row r="182" spans="1:5" ht="12.75">
      <c r="A182" s="64" t="s">
        <v>246</v>
      </c>
      <c r="B182" s="68" t="s">
        <v>162</v>
      </c>
      <c r="C182" s="66">
        <v>111</v>
      </c>
      <c r="D182" s="58"/>
      <c r="E182" s="226">
        <f>E183+E184</f>
        <v>11309.45</v>
      </c>
    </row>
    <row r="183" spans="1:5" ht="12.75">
      <c r="A183" s="214" t="s">
        <v>122</v>
      </c>
      <c r="B183" s="68" t="s">
        <v>162</v>
      </c>
      <c r="C183" s="66">
        <v>111</v>
      </c>
      <c r="D183" s="58" t="s">
        <v>120</v>
      </c>
      <c r="E183" s="226">
        <f>'Пр.7 Р.П. ЦС. ВР'!E55</f>
        <v>4852.55</v>
      </c>
    </row>
    <row r="184" spans="1:5" ht="12.75">
      <c r="A184" s="215" t="s">
        <v>231</v>
      </c>
      <c r="B184" s="68" t="s">
        <v>162</v>
      </c>
      <c r="C184" s="66">
        <v>111</v>
      </c>
      <c r="D184" s="58" t="s">
        <v>232</v>
      </c>
      <c r="E184" s="226">
        <f>'Пр.7 Р.П. ЦС. ВР'!E168</f>
        <v>6456.9</v>
      </c>
    </row>
    <row r="185" spans="1:5" ht="25.5">
      <c r="A185" s="64" t="s">
        <v>115</v>
      </c>
      <c r="B185" s="68" t="s">
        <v>162</v>
      </c>
      <c r="C185" s="1" t="s">
        <v>143</v>
      </c>
      <c r="D185" s="58"/>
      <c r="E185" s="226">
        <f>E186+E187</f>
        <v>1085.64</v>
      </c>
    </row>
    <row r="186" spans="1:5" ht="12.75">
      <c r="A186" s="214" t="s">
        <v>122</v>
      </c>
      <c r="B186" s="68" t="s">
        <v>162</v>
      </c>
      <c r="C186" s="1" t="s">
        <v>143</v>
      </c>
      <c r="D186" s="58" t="s">
        <v>120</v>
      </c>
      <c r="E186" s="226">
        <f>'Пр.7 Р.П. ЦС. ВР'!E57</f>
        <v>596.84</v>
      </c>
    </row>
    <row r="187" spans="1:5" ht="12.75">
      <c r="A187" s="215" t="s">
        <v>231</v>
      </c>
      <c r="B187" s="68" t="s">
        <v>162</v>
      </c>
      <c r="C187" s="1" t="s">
        <v>143</v>
      </c>
      <c r="D187" s="58" t="s">
        <v>232</v>
      </c>
      <c r="E187" s="226">
        <f>'Пр.7 Р.П. ЦС. ВР'!E170</f>
        <v>488.8</v>
      </c>
    </row>
    <row r="188" spans="1:5" ht="12.75">
      <c r="A188" s="64" t="s">
        <v>144</v>
      </c>
      <c r="B188" s="68" t="s">
        <v>162</v>
      </c>
      <c r="C188" s="1" t="s">
        <v>145</v>
      </c>
      <c r="D188" s="58"/>
      <c r="E188" s="226">
        <f>E189+E190</f>
        <v>140</v>
      </c>
    </row>
    <row r="189" spans="1:6" s="56" customFormat="1" ht="12.75">
      <c r="A189" s="214" t="s">
        <v>122</v>
      </c>
      <c r="B189" s="68" t="s">
        <v>162</v>
      </c>
      <c r="C189" s="1" t="s">
        <v>145</v>
      </c>
      <c r="D189" s="58" t="s">
        <v>120</v>
      </c>
      <c r="E189" s="226">
        <f>'Пр.7 Р.П. ЦС. ВР'!E58</f>
        <v>20</v>
      </c>
      <c r="F189" s="324"/>
    </row>
    <row r="190" spans="1:5" ht="12.75">
      <c r="A190" s="215" t="s">
        <v>231</v>
      </c>
      <c r="B190" s="68" t="s">
        <v>162</v>
      </c>
      <c r="C190" s="1" t="s">
        <v>145</v>
      </c>
      <c r="D190" s="58" t="s">
        <v>232</v>
      </c>
      <c r="E190" s="226">
        <f>'Пр.7 Р.П. ЦС. ВР'!E171</f>
        <v>120</v>
      </c>
    </row>
    <row r="191" spans="1:5" ht="25.5">
      <c r="A191" s="74" t="s">
        <v>389</v>
      </c>
      <c r="B191" s="75" t="s">
        <v>322</v>
      </c>
      <c r="C191" s="1"/>
      <c r="D191" s="58"/>
      <c r="E191" s="226">
        <f>E192</f>
        <v>400</v>
      </c>
    </row>
    <row r="192" spans="1:5" ht="36.75" customHeight="1">
      <c r="A192" s="61" t="s">
        <v>109</v>
      </c>
      <c r="B192" s="75" t="s">
        <v>322</v>
      </c>
      <c r="C192" s="1" t="s">
        <v>106</v>
      </c>
      <c r="D192" s="58"/>
      <c r="E192" s="226">
        <f>E193</f>
        <v>400</v>
      </c>
    </row>
    <row r="193" spans="1:6" s="67" customFormat="1" ht="12.75">
      <c r="A193" s="216" t="s">
        <v>153</v>
      </c>
      <c r="B193" s="75" t="s">
        <v>322</v>
      </c>
      <c r="C193" s="1" t="s">
        <v>106</v>
      </c>
      <c r="D193" s="58" t="s">
        <v>152</v>
      </c>
      <c r="E193" s="226">
        <f>'Пр.7 Р.П. ЦС. ВР'!E150</f>
        <v>400</v>
      </c>
      <c r="F193" s="328"/>
    </row>
    <row r="194" spans="1:5" ht="64.5">
      <c r="A194" s="90" t="s">
        <v>323</v>
      </c>
      <c r="B194" s="75" t="s">
        <v>348</v>
      </c>
      <c r="C194" s="1"/>
      <c r="D194" s="58"/>
      <c r="E194" s="226">
        <f>E195</f>
        <v>575</v>
      </c>
    </row>
    <row r="195" spans="1:5" ht="26.25" customHeight="1">
      <c r="A195" s="61" t="s">
        <v>109</v>
      </c>
      <c r="B195" s="75" t="s">
        <v>348</v>
      </c>
      <c r="C195" s="1" t="s">
        <v>106</v>
      </c>
      <c r="D195" s="58"/>
      <c r="E195" s="226">
        <f>E196</f>
        <v>575</v>
      </c>
    </row>
    <row r="196" spans="1:5" ht="14.25" customHeight="1">
      <c r="A196" s="217" t="s">
        <v>160</v>
      </c>
      <c r="B196" s="75" t="s">
        <v>348</v>
      </c>
      <c r="C196" s="1" t="s">
        <v>106</v>
      </c>
      <c r="D196" s="58" t="s">
        <v>159</v>
      </c>
      <c r="E196" s="226">
        <f>'Пр.7 Р.П. ЦС. ВР'!E263</f>
        <v>575</v>
      </c>
    </row>
    <row r="197" spans="1:5" ht="36" customHeight="1">
      <c r="A197" s="64" t="s">
        <v>248</v>
      </c>
      <c r="B197" s="70" t="s">
        <v>349</v>
      </c>
      <c r="C197" s="1"/>
      <c r="D197" s="58"/>
      <c r="E197" s="226">
        <f>E198</f>
        <v>525</v>
      </c>
    </row>
    <row r="198" spans="1:5" ht="25.5">
      <c r="A198" s="64" t="s">
        <v>115</v>
      </c>
      <c r="B198" s="70" t="s">
        <v>349</v>
      </c>
      <c r="C198" s="1" t="s">
        <v>143</v>
      </c>
      <c r="D198" s="58"/>
      <c r="E198" s="226">
        <f>E199</f>
        <v>525</v>
      </c>
    </row>
    <row r="199" spans="1:5" ht="12.75">
      <c r="A199" s="214" t="s">
        <v>122</v>
      </c>
      <c r="B199" s="70" t="s">
        <v>349</v>
      </c>
      <c r="C199" s="1" t="s">
        <v>143</v>
      </c>
      <c r="D199" s="58" t="s">
        <v>120</v>
      </c>
      <c r="E199" s="226">
        <f>'Пр.7 Р.П. ЦС. ВР'!E60</f>
        <v>525</v>
      </c>
    </row>
    <row r="200" spans="1:5" ht="25.5">
      <c r="A200" s="64" t="s">
        <v>249</v>
      </c>
      <c r="B200" s="70" t="s">
        <v>350</v>
      </c>
      <c r="C200" s="1"/>
      <c r="D200" s="58"/>
      <c r="E200" s="226">
        <f>E201</f>
        <v>1055.219</v>
      </c>
    </row>
    <row r="201" spans="1:5" ht="25.5">
      <c r="A201" s="64" t="s">
        <v>115</v>
      </c>
      <c r="B201" s="70" t="s">
        <v>350</v>
      </c>
      <c r="C201" s="1" t="s">
        <v>143</v>
      </c>
      <c r="D201" s="58"/>
      <c r="E201" s="226">
        <f>E202</f>
        <v>1055.219</v>
      </c>
    </row>
    <row r="202" spans="1:5" ht="12.75">
      <c r="A202" s="214" t="s">
        <v>122</v>
      </c>
      <c r="B202" s="70" t="s">
        <v>350</v>
      </c>
      <c r="C202" s="1" t="s">
        <v>143</v>
      </c>
      <c r="D202" s="58" t="s">
        <v>120</v>
      </c>
      <c r="E202" s="226">
        <f>'Пр.7 Р.П. ЦС. ВР'!E62</f>
        <v>1055.219</v>
      </c>
    </row>
    <row r="203" spans="1:5" ht="23.25" customHeight="1">
      <c r="A203" s="64" t="s">
        <v>243</v>
      </c>
      <c r="B203" s="70" t="s">
        <v>351</v>
      </c>
      <c r="C203" s="1"/>
      <c r="D203" s="58"/>
      <c r="E203" s="226">
        <f>E204</f>
        <v>15.2</v>
      </c>
    </row>
    <row r="204" spans="1:5" ht="12.75">
      <c r="A204" s="71" t="s">
        <v>144</v>
      </c>
      <c r="B204" s="70" t="s">
        <v>351</v>
      </c>
      <c r="C204" s="1" t="s">
        <v>145</v>
      </c>
      <c r="D204" s="58"/>
      <c r="E204" s="226">
        <f>E205</f>
        <v>15.2</v>
      </c>
    </row>
    <row r="205" spans="1:5" ht="12.75">
      <c r="A205" s="214" t="s">
        <v>122</v>
      </c>
      <c r="B205" s="70" t="s">
        <v>351</v>
      </c>
      <c r="C205" s="1" t="s">
        <v>145</v>
      </c>
      <c r="D205" s="58" t="s">
        <v>120</v>
      </c>
      <c r="E205" s="226">
        <f>'Пр.7 Р.П. ЦС. ВР'!E64</f>
        <v>15.2</v>
      </c>
    </row>
    <row r="206" spans="1:5" ht="12.75">
      <c r="A206" s="61" t="s">
        <v>370</v>
      </c>
      <c r="B206" s="70" t="s">
        <v>371</v>
      </c>
      <c r="C206" s="1"/>
      <c r="D206" s="58"/>
      <c r="E206" s="226">
        <f>E207</f>
        <v>500</v>
      </c>
    </row>
    <row r="207" spans="1:5" ht="25.5">
      <c r="A207" s="64" t="s">
        <v>115</v>
      </c>
      <c r="B207" s="70" t="s">
        <v>371</v>
      </c>
      <c r="C207" s="1" t="s">
        <v>143</v>
      </c>
      <c r="D207" s="58"/>
      <c r="E207" s="226">
        <f>E208</f>
        <v>500</v>
      </c>
    </row>
    <row r="208" spans="1:5" ht="12.75">
      <c r="A208" s="218" t="s">
        <v>108</v>
      </c>
      <c r="B208" s="70" t="s">
        <v>371</v>
      </c>
      <c r="C208" s="1" t="s">
        <v>143</v>
      </c>
      <c r="D208" s="58" t="s">
        <v>107</v>
      </c>
      <c r="E208" s="226">
        <f>'Пр.7 Р.П. ЦС. ВР'!E111</f>
        <v>500</v>
      </c>
    </row>
    <row r="209" spans="1:5" ht="25.5">
      <c r="A209" s="120" t="s">
        <v>381</v>
      </c>
      <c r="B209" s="70" t="s">
        <v>382</v>
      </c>
      <c r="C209" s="1"/>
      <c r="D209" s="58"/>
      <c r="E209" s="226">
        <f>E210</f>
        <v>800</v>
      </c>
    </row>
    <row r="210" spans="1:5" ht="25.5">
      <c r="A210" s="33" t="s">
        <v>251</v>
      </c>
      <c r="B210" s="70" t="s">
        <v>382</v>
      </c>
      <c r="C210" s="1" t="s">
        <v>143</v>
      </c>
      <c r="D210" s="58"/>
      <c r="E210" s="226">
        <f>E211</f>
        <v>800</v>
      </c>
    </row>
    <row r="211" spans="1:5" ht="12.75">
      <c r="A211" s="216" t="s">
        <v>100</v>
      </c>
      <c r="B211" s="70" t="s">
        <v>382</v>
      </c>
      <c r="C211" s="1" t="s">
        <v>143</v>
      </c>
      <c r="D211" s="58" t="s">
        <v>99</v>
      </c>
      <c r="E211" s="226">
        <f>'Пр.7 Р.П. ЦС. ВР'!E117</f>
        <v>800</v>
      </c>
    </row>
    <row r="212" spans="1:5" ht="25.5">
      <c r="A212" s="33" t="s">
        <v>387</v>
      </c>
      <c r="B212" s="70" t="s">
        <v>388</v>
      </c>
      <c r="C212" s="1"/>
      <c r="D212" s="58"/>
      <c r="E212" s="226">
        <f>E213</f>
        <v>1400</v>
      </c>
    </row>
    <row r="213" spans="1:5" ht="25.5">
      <c r="A213" s="64" t="s">
        <v>115</v>
      </c>
      <c r="B213" s="70" t="s">
        <v>388</v>
      </c>
      <c r="C213" s="1" t="s">
        <v>143</v>
      </c>
      <c r="D213" s="58"/>
      <c r="E213" s="226">
        <f>E214</f>
        <v>1400</v>
      </c>
    </row>
    <row r="214" spans="1:5" ht="12.75">
      <c r="A214" s="216" t="s">
        <v>100</v>
      </c>
      <c r="B214" s="70" t="s">
        <v>388</v>
      </c>
      <c r="C214" s="1" t="s">
        <v>143</v>
      </c>
      <c r="D214" s="58" t="s">
        <v>99</v>
      </c>
      <c r="E214" s="226">
        <f>'Пр.7 Р.П. ЦС. ВР'!E119</f>
        <v>1400</v>
      </c>
    </row>
    <row r="215" spans="1:5" ht="25.5">
      <c r="A215" s="78" t="s">
        <v>397</v>
      </c>
      <c r="B215" s="70" t="s">
        <v>396</v>
      </c>
      <c r="C215" s="1"/>
      <c r="D215" s="58"/>
      <c r="E215" s="226">
        <f>E216</f>
        <v>3835.51831</v>
      </c>
    </row>
    <row r="216" spans="1:5" ht="25.5">
      <c r="A216" s="64" t="s">
        <v>115</v>
      </c>
      <c r="B216" s="70" t="s">
        <v>396</v>
      </c>
      <c r="C216" s="1" t="s">
        <v>143</v>
      </c>
      <c r="D216" s="58"/>
      <c r="E216" s="226">
        <f>E217</f>
        <v>3835.51831</v>
      </c>
    </row>
    <row r="217" spans="1:5" ht="12.75">
      <c r="A217" s="214" t="s">
        <v>231</v>
      </c>
      <c r="B217" s="70" t="s">
        <v>396</v>
      </c>
      <c r="C217" s="1" t="s">
        <v>143</v>
      </c>
      <c r="D217" s="58" t="s">
        <v>232</v>
      </c>
      <c r="E217" s="226">
        <f>'Пр.7 Р.П. ЦС. ВР'!E173</f>
        <v>3835.51831</v>
      </c>
    </row>
    <row r="218" spans="1:5" ht="39">
      <c r="A218" s="74" t="s">
        <v>398</v>
      </c>
      <c r="B218" s="70" t="s">
        <v>399</v>
      </c>
      <c r="C218" s="1"/>
      <c r="D218" s="58"/>
      <c r="E218" s="226">
        <f>E219</f>
        <v>150</v>
      </c>
    </row>
    <row r="219" spans="1:5" ht="25.5">
      <c r="A219" s="64" t="s">
        <v>115</v>
      </c>
      <c r="B219" s="70" t="s">
        <v>399</v>
      </c>
      <c r="C219" s="1" t="s">
        <v>143</v>
      </c>
      <c r="D219" s="58"/>
      <c r="E219" s="226">
        <f>E220</f>
        <v>150</v>
      </c>
    </row>
    <row r="220" spans="1:5" ht="12.75">
      <c r="A220" s="214" t="s">
        <v>231</v>
      </c>
      <c r="B220" s="70" t="s">
        <v>399</v>
      </c>
      <c r="C220" s="1" t="s">
        <v>143</v>
      </c>
      <c r="D220" s="58" t="s">
        <v>232</v>
      </c>
      <c r="E220" s="226">
        <f>'Пр.7 Р.П. ЦС. ВР'!E175</f>
        <v>150</v>
      </c>
    </row>
    <row r="221" spans="1:5" ht="25.5">
      <c r="A221" s="74" t="s">
        <v>400</v>
      </c>
      <c r="B221" s="70" t="s">
        <v>401</v>
      </c>
      <c r="C221" s="1"/>
      <c r="D221" s="58"/>
      <c r="E221" s="226">
        <f>E222</f>
        <v>1033.26227</v>
      </c>
    </row>
    <row r="222" spans="1:5" ht="25.5">
      <c r="A222" s="64" t="s">
        <v>115</v>
      </c>
      <c r="B222" s="70" t="s">
        <v>401</v>
      </c>
      <c r="C222" s="1" t="s">
        <v>143</v>
      </c>
      <c r="D222" s="58"/>
      <c r="E222" s="226">
        <f>E223</f>
        <v>1033.26227</v>
      </c>
    </row>
    <row r="223" spans="1:5" ht="12.75">
      <c r="A223" s="214" t="s">
        <v>231</v>
      </c>
      <c r="B223" s="70" t="s">
        <v>401</v>
      </c>
      <c r="C223" s="1" t="s">
        <v>143</v>
      </c>
      <c r="D223" s="58" t="s">
        <v>232</v>
      </c>
      <c r="E223" s="226">
        <f>'Пр.7 Р.П. ЦС. ВР'!E177</f>
        <v>1033.26227</v>
      </c>
    </row>
    <row r="224" spans="1:5" ht="25.5">
      <c r="A224" s="300" t="s">
        <v>63</v>
      </c>
      <c r="B224" s="70" t="s">
        <v>47</v>
      </c>
      <c r="C224" s="1"/>
      <c r="D224" s="58"/>
      <c r="E224" s="226">
        <f>E225</f>
        <v>239.10922</v>
      </c>
    </row>
    <row r="225" spans="1:5" ht="25.5">
      <c r="A225" s="64" t="s">
        <v>115</v>
      </c>
      <c r="B225" s="70" t="s">
        <v>47</v>
      </c>
      <c r="C225" s="1" t="s">
        <v>143</v>
      </c>
      <c r="D225" s="58"/>
      <c r="E225" s="226">
        <f>E226</f>
        <v>239.10922</v>
      </c>
    </row>
    <row r="226" spans="1:5" ht="12.75">
      <c r="A226" s="214" t="s">
        <v>231</v>
      </c>
      <c r="B226" s="70" t="s">
        <v>47</v>
      </c>
      <c r="C226" s="1" t="s">
        <v>143</v>
      </c>
      <c r="D226" s="58" t="s">
        <v>232</v>
      </c>
      <c r="E226" s="226">
        <f>'Пр.7 Р.П. ЦС. ВР'!E179</f>
        <v>239.10922</v>
      </c>
    </row>
    <row r="227" spans="1:5" ht="39">
      <c r="A227" s="78" t="s">
        <v>439</v>
      </c>
      <c r="B227" s="75" t="s">
        <v>438</v>
      </c>
      <c r="C227" s="1"/>
      <c r="D227" s="58"/>
      <c r="E227" s="226">
        <f>E228</f>
        <v>70</v>
      </c>
    </row>
    <row r="228" spans="1:5" ht="31.5" customHeight="1">
      <c r="A228" s="78" t="s">
        <v>440</v>
      </c>
      <c r="B228" s="75" t="s">
        <v>438</v>
      </c>
      <c r="C228" s="70">
        <v>314</v>
      </c>
      <c r="D228" s="58"/>
      <c r="E228" s="226">
        <f>E229</f>
        <v>70</v>
      </c>
    </row>
    <row r="229" spans="1:5" ht="12.75">
      <c r="A229" s="78" t="s">
        <v>158</v>
      </c>
      <c r="B229" s="75" t="s">
        <v>438</v>
      </c>
      <c r="C229" s="70">
        <v>314</v>
      </c>
      <c r="D229" s="58" t="s">
        <v>157</v>
      </c>
      <c r="E229" s="226">
        <f>'Пр.7 Р.П. ЦС. ВР'!E231</f>
        <v>70</v>
      </c>
    </row>
    <row r="230" spans="1:5" ht="39" customHeight="1" hidden="1">
      <c r="A230" s="33" t="s">
        <v>443</v>
      </c>
      <c r="B230" s="75" t="s">
        <v>441</v>
      </c>
      <c r="C230" s="1"/>
      <c r="D230" s="58"/>
      <c r="E230" s="226">
        <f>E231</f>
        <v>0</v>
      </c>
    </row>
    <row r="231" spans="1:5" ht="33.75" customHeight="1" hidden="1">
      <c r="A231" s="74" t="s">
        <v>102</v>
      </c>
      <c r="B231" s="75" t="s">
        <v>441</v>
      </c>
      <c r="C231" s="1" t="s">
        <v>101</v>
      </c>
      <c r="D231" s="58"/>
      <c r="E231" s="226">
        <f>E232</f>
        <v>0</v>
      </c>
    </row>
    <row r="232" spans="1:5" ht="16.5" customHeight="1" hidden="1">
      <c r="A232" s="216" t="s">
        <v>100</v>
      </c>
      <c r="B232" s="75" t="s">
        <v>441</v>
      </c>
      <c r="C232" s="1" t="s">
        <v>101</v>
      </c>
      <c r="D232" s="58" t="s">
        <v>99</v>
      </c>
      <c r="E232" s="226">
        <f>'Пр.7 Р.П. ЦС. ВР'!E121</f>
        <v>0</v>
      </c>
    </row>
    <row r="233" spans="1:5" ht="24.75" customHeight="1">
      <c r="A233" s="71" t="s">
        <v>1</v>
      </c>
      <c r="B233" s="68" t="s">
        <v>441</v>
      </c>
      <c r="C233" s="1"/>
      <c r="D233" s="58"/>
      <c r="E233" s="226">
        <f>E234</f>
        <v>12.124</v>
      </c>
    </row>
    <row r="234" spans="1:5" ht="24" customHeight="1">
      <c r="A234" s="64" t="s">
        <v>115</v>
      </c>
      <c r="B234" s="68" t="s">
        <v>441</v>
      </c>
      <c r="C234" s="1" t="s">
        <v>143</v>
      </c>
      <c r="D234" s="58"/>
      <c r="E234" s="226">
        <f>E235</f>
        <v>12.124</v>
      </c>
    </row>
    <row r="235" spans="1:5" ht="16.5" customHeight="1">
      <c r="A235" s="214" t="s">
        <v>122</v>
      </c>
      <c r="B235" s="68" t="s">
        <v>441</v>
      </c>
      <c r="C235" s="1" t="s">
        <v>143</v>
      </c>
      <c r="D235" s="58" t="s">
        <v>120</v>
      </c>
      <c r="E235" s="226">
        <f>'Пр.7 Р.П. ЦС. ВР'!E66</f>
        <v>12.124</v>
      </c>
    </row>
    <row r="236" spans="1:5" ht="16.5" customHeight="1" hidden="1">
      <c r="A236" s="351"/>
      <c r="B236" s="70"/>
      <c r="C236" s="1"/>
      <c r="D236" s="58"/>
      <c r="E236" s="226"/>
    </row>
    <row r="237" spans="1:5" ht="16.5" customHeight="1" hidden="1">
      <c r="A237" s="351"/>
      <c r="B237" s="70"/>
      <c r="C237" s="1"/>
      <c r="D237" s="58"/>
      <c r="E237" s="226"/>
    </row>
    <row r="238" spans="1:5" ht="16.5" customHeight="1" hidden="1">
      <c r="A238" s="351"/>
      <c r="B238" s="70"/>
      <c r="C238" s="1"/>
      <c r="D238" s="58"/>
      <c r="E238" s="226"/>
    </row>
    <row r="239" spans="1:5" ht="16.5" customHeight="1">
      <c r="A239" s="61" t="s">
        <v>13</v>
      </c>
      <c r="B239" s="1" t="s">
        <v>12</v>
      </c>
      <c r="C239" s="1"/>
      <c r="D239" s="58"/>
      <c r="E239" s="226">
        <f>E240</f>
        <v>584.36749</v>
      </c>
    </row>
    <row r="240" spans="1:5" ht="24" customHeight="1">
      <c r="A240" s="64" t="s">
        <v>115</v>
      </c>
      <c r="B240" s="1" t="s">
        <v>12</v>
      </c>
      <c r="C240" s="1" t="s">
        <v>143</v>
      </c>
      <c r="D240" s="58"/>
      <c r="E240" s="226">
        <f>E241</f>
        <v>584.36749</v>
      </c>
    </row>
    <row r="241" spans="1:5" ht="14.25" customHeight="1">
      <c r="A241" s="64" t="s">
        <v>95</v>
      </c>
      <c r="B241" s="1" t="s">
        <v>12</v>
      </c>
      <c r="C241" s="1" t="s">
        <v>143</v>
      </c>
      <c r="D241" s="58" t="s">
        <v>94</v>
      </c>
      <c r="E241" s="226">
        <f>'Пр.7 Р.П. ЦС. ВР'!E255</f>
        <v>584.36749</v>
      </c>
    </row>
    <row r="242" spans="1:5" ht="25.5">
      <c r="A242" s="305" t="s">
        <v>52</v>
      </c>
      <c r="B242" s="70" t="s">
        <v>51</v>
      </c>
      <c r="C242" s="1"/>
      <c r="D242" s="58"/>
      <c r="E242" s="226">
        <f>E243</f>
        <v>1473.18768</v>
      </c>
    </row>
    <row r="243" spans="1:5" ht="25.5">
      <c r="A243" s="64" t="s">
        <v>115</v>
      </c>
      <c r="B243" s="70" t="s">
        <v>51</v>
      </c>
      <c r="C243" s="1" t="s">
        <v>143</v>
      </c>
      <c r="D243" s="58"/>
      <c r="E243" s="226">
        <f>E244</f>
        <v>1473.18768</v>
      </c>
    </row>
    <row r="244" spans="1:5" ht="12.75">
      <c r="A244" s="214" t="s">
        <v>153</v>
      </c>
      <c r="B244" s="70" t="s">
        <v>51</v>
      </c>
      <c r="C244" s="1" t="s">
        <v>143</v>
      </c>
      <c r="D244" s="58" t="s">
        <v>152</v>
      </c>
      <c r="E244" s="226">
        <f>'Пр.7 Р.П. ЦС. ВР'!E152</f>
        <v>1473.18768</v>
      </c>
    </row>
    <row r="245" spans="1:5" ht="39">
      <c r="A245" s="64" t="s">
        <v>346</v>
      </c>
      <c r="B245" s="70" t="s">
        <v>163</v>
      </c>
      <c r="C245" s="1"/>
      <c r="D245" s="58"/>
      <c r="E245" s="226">
        <f>E246</f>
        <v>390</v>
      </c>
    </row>
    <row r="246" spans="1:5" ht="12.75">
      <c r="A246" s="64" t="s">
        <v>244</v>
      </c>
      <c r="B246" s="70" t="s">
        <v>163</v>
      </c>
      <c r="C246" s="1" t="s">
        <v>424</v>
      </c>
      <c r="D246" s="58"/>
      <c r="E246" s="226">
        <f>E247</f>
        <v>390</v>
      </c>
    </row>
    <row r="247" spans="1:5" ht="12.75">
      <c r="A247" s="219" t="s">
        <v>173</v>
      </c>
      <c r="B247" s="70" t="s">
        <v>163</v>
      </c>
      <c r="C247" s="1" t="s">
        <v>424</v>
      </c>
      <c r="D247" s="58" t="s">
        <v>164</v>
      </c>
      <c r="E247" s="226">
        <f>'Пр.7 Р.П. ЦС. ВР'!E50</f>
        <v>390</v>
      </c>
    </row>
    <row r="248" spans="1:5" ht="39">
      <c r="A248" s="78" t="s">
        <v>374</v>
      </c>
      <c r="B248" s="68" t="s">
        <v>373</v>
      </c>
      <c r="C248" s="1"/>
      <c r="D248" s="58"/>
      <c r="E248" s="226">
        <f>E249+E251+E253</f>
        <v>498.35400000000004</v>
      </c>
    </row>
    <row r="249" spans="1:5" ht="12.75">
      <c r="A249" s="64" t="s">
        <v>246</v>
      </c>
      <c r="B249" s="68" t="s">
        <v>373</v>
      </c>
      <c r="C249" s="1" t="s">
        <v>91</v>
      </c>
      <c r="D249" s="58"/>
      <c r="E249" s="226">
        <f>E250</f>
        <v>480</v>
      </c>
    </row>
    <row r="250" spans="1:5" ht="12.75">
      <c r="A250" s="213" t="s">
        <v>311</v>
      </c>
      <c r="B250" s="68" t="s">
        <v>373</v>
      </c>
      <c r="C250" s="1" t="s">
        <v>91</v>
      </c>
      <c r="D250" s="58" t="s">
        <v>312</v>
      </c>
      <c r="E250" s="226">
        <f>'Пр.7 Р.П. ЦС. ВР'!E74</f>
        <v>480</v>
      </c>
    </row>
    <row r="251" spans="1:6" s="56" customFormat="1" ht="25.5">
      <c r="A251" s="64" t="s">
        <v>247</v>
      </c>
      <c r="B251" s="68" t="s">
        <v>373</v>
      </c>
      <c r="C251" s="1" t="s">
        <v>167</v>
      </c>
      <c r="D251" s="58"/>
      <c r="E251" s="226">
        <f>E252</f>
        <v>0.3</v>
      </c>
      <c r="F251" s="324"/>
    </row>
    <row r="252" spans="1:6" s="56" customFormat="1" ht="12.75">
      <c r="A252" s="213" t="s">
        <v>311</v>
      </c>
      <c r="B252" s="68" t="s">
        <v>373</v>
      </c>
      <c r="C252" s="1" t="s">
        <v>167</v>
      </c>
      <c r="D252" s="58" t="s">
        <v>312</v>
      </c>
      <c r="E252" s="226">
        <f>'Пр.7 Р.П. ЦС. ВР'!E75</f>
        <v>0.3</v>
      </c>
      <c r="F252" s="324"/>
    </row>
    <row r="253" spans="1:5" ht="25.5">
      <c r="A253" s="64" t="s">
        <v>115</v>
      </c>
      <c r="B253" s="68" t="s">
        <v>373</v>
      </c>
      <c r="C253" s="1" t="s">
        <v>143</v>
      </c>
      <c r="D253" s="58"/>
      <c r="E253" s="226">
        <f>E254</f>
        <v>18.054000000000002</v>
      </c>
    </row>
    <row r="254" spans="1:5" ht="12.75">
      <c r="A254" s="213" t="s">
        <v>311</v>
      </c>
      <c r="B254" s="68" t="s">
        <v>373</v>
      </c>
      <c r="C254" s="1" t="s">
        <v>143</v>
      </c>
      <c r="D254" s="58" t="s">
        <v>312</v>
      </c>
      <c r="E254" s="226">
        <f>'Пр.7 Р.П. ЦС. ВР'!E76</f>
        <v>18.054000000000002</v>
      </c>
    </row>
    <row r="255" spans="1:5" ht="12.75">
      <c r="A255" s="61" t="s">
        <v>13</v>
      </c>
      <c r="B255" s="1" t="s">
        <v>17</v>
      </c>
      <c r="C255" s="1"/>
      <c r="D255" s="58"/>
      <c r="E255" s="226">
        <f>E256</f>
        <v>508</v>
      </c>
    </row>
    <row r="256" spans="1:5" ht="25.5">
      <c r="A256" s="64" t="s">
        <v>115</v>
      </c>
      <c r="B256" s="1" t="s">
        <v>17</v>
      </c>
      <c r="C256" s="1" t="s">
        <v>143</v>
      </c>
      <c r="D256" s="58"/>
      <c r="E256" s="226">
        <f>E257</f>
        <v>508</v>
      </c>
    </row>
    <row r="257" spans="1:5" ht="12.75">
      <c r="A257" s="64" t="s">
        <v>95</v>
      </c>
      <c r="B257" s="1" t="s">
        <v>17</v>
      </c>
      <c r="C257" s="1" t="s">
        <v>143</v>
      </c>
      <c r="D257" s="58" t="s">
        <v>94</v>
      </c>
      <c r="E257" s="226">
        <f>'Пр.7 Р.П. ЦС. ВР'!E257</f>
        <v>508</v>
      </c>
    </row>
    <row r="258" spans="1:5" ht="39">
      <c r="A258" s="64" t="s">
        <v>71</v>
      </c>
      <c r="B258" s="1" t="s">
        <v>46</v>
      </c>
      <c r="C258" s="1"/>
      <c r="D258" s="58"/>
      <c r="E258" s="226">
        <f>E259</f>
        <v>7066.626</v>
      </c>
    </row>
    <row r="259" spans="1:5" ht="25.5">
      <c r="A259" s="64" t="s">
        <v>115</v>
      </c>
      <c r="B259" s="1" t="s">
        <v>46</v>
      </c>
      <c r="C259" s="1" t="s">
        <v>143</v>
      </c>
      <c r="D259" s="58"/>
      <c r="E259" s="226">
        <f>E260+E261</f>
        <v>7066.626</v>
      </c>
    </row>
    <row r="260" spans="1:5" ht="12.75">
      <c r="A260" s="64" t="s">
        <v>231</v>
      </c>
      <c r="B260" s="1" t="s">
        <v>46</v>
      </c>
      <c r="C260" s="1" t="s">
        <v>143</v>
      </c>
      <c r="D260" s="58" t="s">
        <v>232</v>
      </c>
      <c r="E260" s="226">
        <f>'Пр.7 Р.П. ЦС. ВР'!E181</f>
        <v>5278.15074</v>
      </c>
    </row>
    <row r="261" spans="1:5" ht="12.75">
      <c r="A261" s="64" t="s">
        <v>95</v>
      </c>
      <c r="B261" s="1" t="s">
        <v>46</v>
      </c>
      <c r="C261" s="1" t="s">
        <v>143</v>
      </c>
      <c r="D261" s="58" t="s">
        <v>94</v>
      </c>
      <c r="E261" s="226">
        <f>'Пр.7 Р.П. ЦС. ВР'!E259</f>
        <v>1788.47526</v>
      </c>
    </row>
    <row r="262" spans="1:5" ht="39">
      <c r="A262" s="65" t="s">
        <v>146</v>
      </c>
      <c r="B262" s="1" t="s">
        <v>42</v>
      </c>
      <c r="C262" s="1"/>
      <c r="D262" s="58"/>
      <c r="E262" s="226">
        <f>E263+E265</f>
        <v>1045.2</v>
      </c>
    </row>
    <row r="263" spans="1:5" ht="12.75">
      <c r="A263" s="64" t="s">
        <v>246</v>
      </c>
      <c r="B263" s="1" t="s">
        <v>42</v>
      </c>
      <c r="C263" s="1" t="s">
        <v>140</v>
      </c>
      <c r="D263" s="58"/>
      <c r="E263" s="226">
        <f>E264</f>
        <v>322.2</v>
      </c>
    </row>
    <row r="264" spans="1:5" ht="12.75">
      <c r="A264" s="78" t="s">
        <v>93</v>
      </c>
      <c r="B264" s="1" t="s">
        <v>42</v>
      </c>
      <c r="C264" s="1" t="s">
        <v>140</v>
      </c>
      <c r="D264" s="58" t="s">
        <v>92</v>
      </c>
      <c r="E264" s="226">
        <f>'Пр.7 Р.П. ЦС. ВР'!E201</f>
        <v>322.2</v>
      </c>
    </row>
    <row r="265" spans="1:5" ht="12.75">
      <c r="A265" s="65" t="s">
        <v>147</v>
      </c>
      <c r="B265" s="1" t="s">
        <v>42</v>
      </c>
      <c r="C265" s="1" t="s">
        <v>148</v>
      </c>
      <c r="D265" s="58"/>
      <c r="E265" s="226">
        <f>E266</f>
        <v>723</v>
      </c>
    </row>
    <row r="266" spans="1:5" ht="12.75">
      <c r="A266" s="78" t="s">
        <v>93</v>
      </c>
      <c r="B266" s="1" t="s">
        <v>42</v>
      </c>
      <c r="C266" s="1" t="s">
        <v>148</v>
      </c>
      <c r="D266" s="58" t="s">
        <v>92</v>
      </c>
      <c r="E266" s="226">
        <f>'Пр.7 Р.П. ЦС. ВР'!E202</f>
        <v>723</v>
      </c>
    </row>
    <row r="267" spans="1:5" ht="12.75">
      <c r="A267" s="78" t="s">
        <v>41</v>
      </c>
      <c r="B267" s="1" t="s">
        <v>40</v>
      </c>
      <c r="C267" s="1"/>
      <c r="D267" s="58"/>
      <c r="E267" s="226">
        <f>E268</f>
        <v>130</v>
      </c>
    </row>
    <row r="268" spans="1:5" ht="25.5">
      <c r="A268" s="64" t="s">
        <v>115</v>
      </c>
      <c r="B268" s="1" t="s">
        <v>40</v>
      </c>
      <c r="C268" s="1" t="s">
        <v>143</v>
      </c>
      <c r="D268" s="58"/>
      <c r="E268" s="226">
        <f>E269</f>
        <v>130</v>
      </c>
    </row>
    <row r="269" spans="1:5" ht="12.75">
      <c r="A269" s="78" t="s">
        <v>93</v>
      </c>
      <c r="B269" s="1" t="s">
        <v>40</v>
      </c>
      <c r="C269" s="1" t="s">
        <v>143</v>
      </c>
      <c r="D269" s="58" t="s">
        <v>92</v>
      </c>
      <c r="E269" s="226">
        <f>'Пр.7 Р.П. ЦС. ВР'!E204</f>
        <v>130</v>
      </c>
    </row>
    <row r="270" spans="1:5" ht="25.5">
      <c r="A270" s="305" t="s">
        <v>49</v>
      </c>
      <c r="B270" s="70" t="s">
        <v>50</v>
      </c>
      <c r="C270" s="99"/>
      <c r="D270" s="58"/>
      <c r="E270" s="226">
        <f>E271</f>
        <v>173.188</v>
      </c>
    </row>
    <row r="271" spans="1:5" ht="25.5">
      <c r="A271" s="305" t="s">
        <v>49</v>
      </c>
      <c r="B271" s="70" t="s">
        <v>50</v>
      </c>
      <c r="C271" s="99" t="s">
        <v>143</v>
      </c>
      <c r="D271" s="58"/>
      <c r="E271" s="226">
        <f>E272</f>
        <v>173.188</v>
      </c>
    </row>
    <row r="272" spans="1:5" ht="12.75">
      <c r="A272" s="64" t="s">
        <v>153</v>
      </c>
      <c r="B272" s="70" t="s">
        <v>50</v>
      </c>
      <c r="C272" s="99" t="s">
        <v>143</v>
      </c>
      <c r="D272" s="58" t="s">
        <v>152</v>
      </c>
      <c r="E272" s="226">
        <f>'Пр.7 Р.П. ЦС. ВР'!E154</f>
        <v>173.188</v>
      </c>
    </row>
    <row r="273" spans="1:5" ht="25.5">
      <c r="A273" s="64" t="s">
        <v>3</v>
      </c>
      <c r="B273" s="68" t="s">
        <v>2</v>
      </c>
      <c r="C273" s="1"/>
      <c r="D273" s="58"/>
      <c r="E273" s="226">
        <f>E274</f>
        <v>100</v>
      </c>
    </row>
    <row r="274" spans="1:5" ht="25.5">
      <c r="A274" s="64" t="s">
        <v>115</v>
      </c>
      <c r="B274" s="68" t="s">
        <v>2</v>
      </c>
      <c r="C274" s="58" t="s">
        <v>143</v>
      </c>
      <c r="D274" s="58"/>
      <c r="E274" s="226">
        <f>E275</f>
        <v>100</v>
      </c>
    </row>
    <row r="275" spans="1:5" ht="12.75">
      <c r="A275" s="214" t="s">
        <v>122</v>
      </c>
      <c r="B275" s="68" t="s">
        <v>2</v>
      </c>
      <c r="C275" s="58" t="s">
        <v>143</v>
      </c>
      <c r="D275" s="58" t="s">
        <v>120</v>
      </c>
      <c r="E275" s="226">
        <f>'Пр.7 Р.П. ЦС. ВР'!E68</f>
        <v>100</v>
      </c>
    </row>
    <row r="276" spans="1:5" ht="12.75">
      <c r="A276" s="61" t="s">
        <v>458</v>
      </c>
      <c r="B276" s="1" t="s">
        <v>457</v>
      </c>
      <c r="C276" s="1"/>
      <c r="D276" s="58"/>
      <c r="E276" s="226">
        <f>E277</f>
        <v>220</v>
      </c>
    </row>
    <row r="277" spans="1:5" ht="12.75">
      <c r="A277" s="61" t="s">
        <v>147</v>
      </c>
      <c r="B277" s="1" t="s">
        <v>457</v>
      </c>
      <c r="C277" s="1" t="s">
        <v>148</v>
      </c>
      <c r="D277" s="58"/>
      <c r="E277" s="226">
        <f>E278</f>
        <v>220</v>
      </c>
    </row>
    <row r="278" spans="1:5" ht="12.75">
      <c r="A278" s="78" t="s">
        <v>93</v>
      </c>
      <c r="B278" s="1" t="s">
        <v>457</v>
      </c>
      <c r="C278" s="1" t="s">
        <v>148</v>
      </c>
      <c r="D278" s="58" t="s">
        <v>92</v>
      </c>
      <c r="E278" s="226">
        <f>'Пр.7 Р.П. ЦС. ВР'!E206</f>
        <v>220</v>
      </c>
    </row>
    <row r="279" spans="1:5" ht="25.5">
      <c r="A279" s="64" t="s">
        <v>0</v>
      </c>
      <c r="B279" s="75" t="s">
        <v>459</v>
      </c>
      <c r="C279" s="1"/>
      <c r="D279" s="58"/>
      <c r="E279" s="226">
        <f>E280</f>
        <v>463.503</v>
      </c>
    </row>
    <row r="280" spans="1:5" ht="25.5">
      <c r="A280" s="64" t="s">
        <v>115</v>
      </c>
      <c r="B280" s="75" t="s">
        <v>459</v>
      </c>
      <c r="C280" s="1" t="s">
        <v>143</v>
      </c>
      <c r="D280" s="58"/>
      <c r="E280" s="226">
        <f>E281</f>
        <v>463.503</v>
      </c>
    </row>
    <row r="281" spans="1:5" ht="12.75">
      <c r="A281" s="214" t="s">
        <v>231</v>
      </c>
      <c r="B281" s="75" t="s">
        <v>459</v>
      </c>
      <c r="C281" s="76">
        <v>244</v>
      </c>
      <c r="D281" s="58" t="s">
        <v>232</v>
      </c>
      <c r="E281" s="226">
        <f>'Пр.7 Р.П. ЦС. ВР'!E183</f>
        <v>463.503</v>
      </c>
    </row>
    <row r="282" spans="1:5" ht="12.75">
      <c r="A282" s="370" t="s">
        <v>90</v>
      </c>
      <c r="B282" s="371"/>
      <c r="C282" s="371"/>
      <c r="D282" s="372"/>
      <c r="E282" s="224">
        <f>E12+E36+E54+E69+E104+E128+E147+E152+E157+E175</f>
        <v>160372.72229</v>
      </c>
    </row>
    <row r="287" ht="12.75">
      <c r="E287" s="229"/>
    </row>
    <row r="293" spans="1:6" s="261" customFormat="1" ht="12.75">
      <c r="A293" s="175"/>
      <c r="B293" s="258"/>
      <c r="C293" s="259"/>
      <c r="D293" s="260"/>
      <c r="E293" s="298"/>
      <c r="F293" s="332"/>
    </row>
  </sheetData>
  <sheetProtection/>
  <mergeCells count="3">
    <mergeCell ref="A8:E8"/>
    <mergeCell ref="A282:D282"/>
    <mergeCell ref="B3:E3"/>
  </mergeCells>
  <printOptions/>
  <pageMargins left="0.5118110236220472" right="0" top="0" bottom="0" header="0" footer="0"/>
  <pageSetup fitToHeight="5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6"/>
  <sheetViews>
    <sheetView zoomScale="85" zoomScaleNormal="85" zoomScalePageLayoutView="0" workbookViewId="0" topLeftCell="A1">
      <selection activeCell="E5" sqref="E5"/>
    </sheetView>
  </sheetViews>
  <sheetFormatPr defaultColWidth="8.8515625" defaultRowHeight="15"/>
  <cols>
    <col min="1" max="1" width="56.57421875" style="91" customWidth="1"/>
    <col min="2" max="2" width="7.421875" style="49" customWidth="1"/>
    <col min="3" max="3" width="12.140625" style="49" customWidth="1"/>
    <col min="4" max="4" width="7.8515625" style="49" customWidth="1"/>
    <col min="5" max="5" width="18.7109375" style="347" customWidth="1"/>
    <col min="6" max="6" width="4.28125" style="48" hidden="1" customWidth="1"/>
    <col min="7" max="7" width="13.57421875" style="234" hidden="1" customWidth="1"/>
    <col min="8" max="8" width="19.57421875" style="48" hidden="1" customWidth="1"/>
    <col min="9" max="14" width="0" style="48" hidden="1" customWidth="1"/>
    <col min="15" max="15" width="4.140625" style="48" customWidth="1"/>
    <col min="16" max="16384" width="8.8515625" style="48" customWidth="1"/>
  </cols>
  <sheetData>
    <row r="1" ht="12.75">
      <c r="E1" s="333" t="s">
        <v>137</v>
      </c>
    </row>
    <row r="2" ht="12.75">
      <c r="E2" s="333" t="s">
        <v>136</v>
      </c>
    </row>
    <row r="3" ht="12.75">
      <c r="E3" s="334" t="s">
        <v>261</v>
      </c>
    </row>
    <row r="4" ht="12.75">
      <c r="E4" s="230" t="s">
        <v>73</v>
      </c>
    </row>
    <row r="5" ht="12.75">
      <c r="E5" s="333" t="s">
        <v>412</v>
      </c>
    </row>
    <row r="6" ht="12.75">
      <c r="E6" s="335"/>
    </row>
    <row r="7" ht="12.75">
      <c r="E7" s="335"/>
    </row>
    <row r="8" spans="1:7" s="144" customFormat="1" ht="59.25" customHeight="1">
      <c r="A8" s="374" t="s">
        <v>426</v>
      </c>
      <c r="B8" s="374"/>
      <c r="C8" s="374"/>
      <c r="D8" s="374"/>
      <c r="E8" s="374"/>
      <c r="G8" s="235"/>
    </row>
    <row r="11" spans="1:7" s="52" customFormat="1" ht="25.5">
      <c r="A11" s="50" t="s">
        <v>135</v>
      </c>
      <c r="B11" s="50" t="s">
        <v>132</v>
      </c>
      <c r="C11" s="51" t="s">
        <v>134</v>
      </c>
      <c r="D11" s="51" t="s">
        <v>133</v>
      </c>
      <c r="E11" s="336" t="s">
        <v>131</v>
      </c>
      <c r="G11" s="236"/>
    </row>
    <row r="12" spans="1:7" s="49" customFormat="1" ht="12.75">
      <c r="A12" s="53"/>
      <c r="B12" s="50"/>
      <c r="C12" s="51"/>
      <c r="D12" s="51"/>
      <c r="E12" s="336"/>
      <c r="G12" s="237"/>
    </row>
    <row r="13" spans="1:7" s="134" customFormat="1" ht="14.25">
      <c r="A13" s="121" t="s">
        <v>170</v>
      </c>
      <c r="B13" s="123" t="s">
        <v>169</v>
      </c>
      <c r="C13" s="122"/>
      <c r="D13" s="122"/>
      <c r="E13" s="337">
        <f>E14+E20+E41+E46+E51</f>
        <v>21673.91934</v>
      </c>
      <c r="G13" s="238"/>
    </row>
    <row r="14" spans="1:7" s="134" customFormat="1" ht="43.5" customHeight="1">
      <c r="A14" s="127" t="s">
        <v>124</v>
      </c>
      <c r="B14" s="126" t="s">
        <v>123</v>
      </c>
      <c r="C14" s="142"/>
      <c r="D14" s="142"/>
      <c r="E14" s="338">
        <f>E15</f>
        <v>50</v>
      </c>
      <c r="G14" s="238"/>
    </row>
    <row r="15" spans="1:7" s="59" customFormat="1" ht="12.75">
      <c r="A15" s="53" t="s">
        <v>345</v>
      </c>
      <c r="B15" s="73" t="s">
        <v>123</v>
      </c>
      <c r="C15" s="72" t="s">
        <v>130</v>
      </c>
      <c r="D15" s="72"/>
      <c r="E15" s="339">
        <f>E16</f>
        <v>50</v>
      </c>
      <c r="G15" s="239"/>
    </row>
    <row r="16" spans="1:7" s="59" customFormat="1" ht="12.75">
      <c r="A16" s="55" t="s">
        <v>126</v>
      </c>
      <c r="B16" s="73" t="s">
        <v>123</v>
      </c>
      <c r="C16" s="51" t="s">
        <v>125</v>
      </c>
      <c r="D16" s="51"/>
      <c r="E16" s="336">
        <f>E17</f>
        <v>50</v>
      </c>
      <c r="G16" s="239"/>
    </row>
    <row r="17" spans="1:5" ht="25.5">
      <c r="A17" s="71" t="s">
        <v>105</v>
      </c>
      <c r="B17" s="69" t="s">
        <v>123</v>
      </c>
      <c r="C17" s="68" t="s">
        <v>118</v>
      </c>
      <c r="D17" s="68"/>
      <c r="E17" s="340">
        <f>E18+E19</f>
        <v>50</v>
      </c>
    </row>
    <row r="18" spans="1:5" ht="25.5">
      <c r="A18" s="71" t="s">
        <v>115</v>
      </c>
      <c r="B18" s="69" t="s">
        <v>123</v>
      </c>
      <c r="C18" s="68" t="s">
        <v>118</v>
      </c>
      <c r="D18" s="68">
        <v>244</v>
      </c>
      <c r="E18" s="340">
        <v>49.8</v>
      </c>
    </row>
    <row r="19" spans="1:5" ht="12.75">
      <c r="A19" s="64" t="s">
        <v>144</v>
      </c>
      <c r="B19" s="69" t="s">
        <v>123</v>
      </c>
      <c r="C19" s="68" t="s">
        <v>118</v>
      </c>
      <c r="D19" s="68">
        <v>852</v>
      </c>
      <c r="E19" s="340">
        <v>0.2</v>
      </c>
    </row>
    <row r="20" spans="1:7" s="143" customFormat="1" ht="42.75" customHeight="1">
      <c r="A20" s="121" t="s">
        <v>114</v>
      </c>
      <c r="B20" s="123" t="s">
        <v>113</v>
      </c>
      <c r="C20" s="122"/>
      <c r="D20" s="122"/>
      <c r="E20" s="337">
        <f>E21+E29</f>
        <v>13506.98634</v>
      </c>
      <c r="G20" s="240"/>
    </row>
    <row r="21" spans="1:7" s="59" customFormat="1" ht="42" customHeight="1">
      <c r="A21" s="53" t="s">
        <v>314</v>
      </c>
      <c r="B21" s="50" t="s">
        <v>113</v>
      </c>
      <c r="C21" s="51" t="s">
        <v>76</v>
      </c>
      <c r="D21" s="51"/>
      <c r="E21" s="336">
        <f>E22</f>
        <v>1013.763</v>
      </c>
      <c r="G21" s="239"/>
    </row>
    <row r="22" spans="1:7" s="56" customFormat="1" ht="64.5">
      <c r="A22" s="55" t="s">
        <v>315</v>
      </c>
      <c r="B22" s="50" t="s">
        <v>113</v>
      </c>
      <c r="C22" s="51" t="s">
        <v>83</v>
      </c>
      <c r="D22" s="51"/>
      <c r="E22" s="336">
        <f>E23+E26</f>
        <v>1013.763</v>
      </c>
      <c r="G22" s="241"/>
    </row>
    <row r="23" spans="1:7" s="59" customFormat="1" ht="103.5">
      <c r="A23" s="61" t="s">
        <v>316</v>
      </c>
      <c r="B23" s="58" t="s">
        <v>113</v>
      </c>
      <c r="C23" s="1" t="s">
        <v>317</v>
      </c>
      <c r="D23" s="1"/>
      <c r="E23" s="341">
        <f>E24+E25</f>
        <v>512.384</v>
      </c>
      <c r="G23" s="239"/>
    </row>
    <row r="24" spans="1:7" s="59" customFormat="1" ht="25.5">
      <c r="A24" s="71" t="s">
        <v>117</v>
      </c>
      <c r="B24" s="58" t="s">
        <v>113</v>
      </c>
      <c r="C24" s="1" t="s">
        <v>317</v>
      </c>
      <c r="D24" s="1" t="s">
        <v>91</v>
      </c>
      <c r="E24" s="341">
        <v>466</v>
      </c>
      <c r="G24" s="239"/>
    </row>
    <row r="25" spans="1:7" s="59" customFormat="1" ht="25.5">
      <c r="A25" s="71" t="s">
        <v>115</v>
      </c>
      <c r="B25" s="58" t="s">
        <v>113</v>
      </c>
      <c r="C25" s="1" t="s">
        <v>317</v>
      </c>
      <c r="D25" s="1" t="s">
        <v>143</v>
      </c>
      <c r="E25" s="341">
        <f>46.4-0.016</f>
        <v>46.384</v>
      </c>
      <c r="G25" s="239"/>
    </row>
    <row r="26" spans="1:7" s="59" customFormat="1" ht="103.5">
      <c r="A26" s="61" t="s">
        <v>319</v>
      </c>
      <c r="B26" s="58" t="s">
        <v>113</v>
      </c>
      <c r="C26" s="1" t="s">
        <v>318</v>
      </c>
      <c r="D26" s="1"/>
      <c r="E26" s="341">
        <f>E27+E28</f>
        <v>501.379</v>
      </c>
      <c r="G26" s="239"/>
    </row>
    <row r="27" spans="1:7" s="59" customFormat="1" ht="25.5">
      <c r="A27" s="71" t="s">
        <v>117</v>
      </c>
      <c r="B27" s="58" t="s">
        <v>113</v>
      </c>
      <c r="C27" s="1" t="s">
        <v>318</v>
      </c>
      <c r="D27" s="1" t="s">
        <v>91</v>
      </c>
      <c r="E27" s="341">
        <v>473.6</v>
      </c>
      <c r="G27" s="239"/>
    </row>
    <row r="28" spans="1:7" s="59" customFormat="1" ht="25.5">
      <c r="A28" s="71" t="s">
        <v>115</v>
      </c>
      <c r="B28" s="58" t="s">
        <v>113</v>
      </c>
      <c r="C28" s="1" t="s">
        <v>318</v>
      </c>
      <c r="D28" s="1" t="s">
        <v>143</v>
      </c>
      <c r="E28" s="341">
        <f>27.8-0.021</f>
        <v>27.779</v>
      </c>
      <c r="G28" s="239"/>
    </row>
    <row r="29" spans="1:5" ht="12.75">
      <c r="A29" s="53" t="s">
        <v>345</v>
      </c>
      <c r="B29" s="50" t="s">
        <v>113</v>
      </c>
      <c r="C29" s="72" t="s">
        <v>130</v>
      </c>
      <c r="D29" s="72"/>
      <c r="E29" s="339">
        <f>E30+E33</f>
        <v>12493.223339999999</v>
      </c>
    </row>
    <row r="30" spans="1:5" ht="39">
      <c r="A30" s="55" t="s">
        <v>129</v>
      </c>
      <c r="B30" s="50" t="s">
        <v>113</v>
      </c>
      <c r="C30" s="51" t="s">
        <v>128</v>
      </c>
      <c r="D30" s="51"/>
      <c r="E30" s="336">
        <f>E31</f>
        <v>1761.17334</v>
      </c>
    </row>
    <row r="31" spans="1:5" ht="51.75">
      <c r="A31" s="64" t="s">
        <v>103</v>
      </c>
      <c r="B31" s="58" t="s">
        <v>113</v>
      </c>
      <c r="C31" s="68" t="s">
        <v>127</v>
      </c>
      <c r="D31" s="68"/>
      <c r="E31" s="340">
        <f>E32</f>
        <v>1761.17334</v>
      </c>
    </row>
    <row r="32" spans="1:5" ht="25.5">
      <c r="A32" s="71" t="s">
        <v>117</v>
      </c>
      <c r="B32" s="58" t="s">
        <v>113</v>
      </c>
      <c r="C32" s="68" t="s">
        <v>127</v>
      </c>
      <c r="D32" s="68">
        <v>121</v>
      </c>
      <c r="E32" s="340">
        <f>1315+446.17334</f>
        <v>1761.17334</v>
      </c>
    </row>
    <row r="33" spans="1:5" ht="12.75">
      <c r="A33" s="55" t="s">
        <v>126</v>
      </c>
      <c r="B33" s="50" t="s">
        <v>113</v>
      </c>
      <c r="C33" s="51" t="s">
        <v>125</v>
      </c>
      <c r="D33" s="51"/>
      <c r="E33" s="336">
        <f>E34+E36</f>
        <v>10732.05</v>
      </c>
    </row>
    <row r="34" spans="1:5" ht="39">
      <c r="A34" s="64" t="s">
        <v>104</v>
      </c>
      <c r="B34" s="58" t="s">
        <v>113</v>
      </c>
      <c r="C34" s="68" t="s">
        <v>121</v>
      </c>
      <c r="D34" s="68"/>
      <c r="E34" s="340">
        <f>E35</f>
        <v>7387.4</v>
      </c>
    </row>
    <row r="35" spans="1:15" ht="25.5">
      <c r="A35" s="71" t="s">
        <v>117</v>
      </c>
      <c r="B35" s="58" t="s">
        <v>113</v>
      </c>
      <c r="C35" s="68" t="s">
        <v>121</v>
      </c>
      <c r="D35" s="68">
        <v>121</v>
      </c>
      <c r="E35" s="340">
        <v>7387.4</v>
      </c>
      <c r="O35" s="174"/>
    </row>
    <row r="36" spans="1:5" ht="25.5">
      <c r="A36" s="71" t="s">
        <v>105</v>
      </c>
      <c r="B36" s="58" t="s">
        <v>113</v>
      </c>
      <c r="C36" s="68" t="s">
        <v>118</v>
      </c>
      <c r="D36" s="68"/>
      <c r="E36" s="340">
        <f>E37+E39+E40+E38</f>
        <v>3344.65</v>
      </c>
    </row>
    <row r="37" spans="1:5" ht="25.5">
      <c r="A37" s="71" t="s">
        <v>119</v>
      </c>
      <c r="B37" s="58" t="s">
        <v>113</v>
      </c>
      <c r="C37" s="68" t="s">
        <v>118</v>
      </c>
      <c r="D37" s="68">
        <v>122</v>
      </c>
      <c r="E37" s="340">
        <v>5</v>
      </c>
    </row>
    <row r="38" spans="1:6" ht="25.5" hidden="1">
      <c r="A38" s="65" t="s">
        <v>116</v>
      </c>
      <c r="B38" s="58" t="s">
        <v>113</v>
      </c>
      <c r="C38" s="68" t="s">
        <v>118</v>
      </c>
      <c r="D38" s="68">
        <v>242</v>
      </c>
      <c r="E38" s="340">
        <v>0</v>
      </c>
      <c r="F38" s="174"/>
    </row>
    <row r="39" spans="1:5" ht="25.5">
      <c r="A39" s="71" t="s">
        <v>115</v>
      </c>
      <c r="B39" s="58" t="s">
        <v>113</v>
      </c>
      <c r="C39" s="68" t="s">
        <v>118</v>
      </c>
      <c r="D39" s="68">
        <v>244</v>
      </c>
      <c r="E39" s="340">
        <f>2369.65+600+300</f>
        <v>3269.65</v>
      </c>
    </row>
    <row r="40" spans="1:5" ht="12.75">
      <c r="A40" s="71" t="s">
        <v>144</v>
      </c>
      <c r="B40" s="58" t="s">
        <v>113</v>
      </c>
      <c r="C40" s="68" t="s">
        <v>118</v>
      </c>
      <c r="D40" s="68">
        <v>852</v>
      </c>
      <c r="E40" s="340">
        <v>70</v>
      </c>
    </row>
    <row r="41" spans="1:7" s="138" customFormat="1" ht="20.25" customHeight="1">
      <c r="A41" s="127" t="s">
        <v>320</v>
      </c>
      <c r="B41" s="124" t="s">
        <v>313</v>
      </c>
      <c r="C41" s="139"/>
      <c r="D41" s="139"/>
      <c r="E41" s="337">
        <f>E42</f>
        <v>550</v>
      </c>
      <c r="G41" s="242"/>
    </row>
    <row r="42" spans="1:7" s="96" customFormat="1" ht="12.75">
      <c r="A42" s="53" t="s">
        <v>242</v>
      </c>
      <c r="B42" s="98" t="s">
        <v>313</v>
      </c>
      <c r="C42" s="72" t="s">
        <v>74</v>
      </c>
      <c r="D42" s="72"/>
      <c r="E42" s="339">
        <f>E43</f>
        <v>550</v>
      </c>
      <c r="G42" s="243"/>
    </row>
    <row r="43" spans="1:7" s="96" customFormat="1" ht="12.75">
      <c r="A43" s="53" t="s">
        <v>345</v>
      </c>
      <c r="B43" s="98" t="s">
        <v>313</v>
      </c>
      <c r="C43" s="51" t="s">
        <v>321</v>
      </c>
      <c r="D43" s="51"/>
      <c r="E43" s="336">
        <f>E44</f>
        <v>550</v>
      </c>
      <c r="G43" s="243"/>
    </row>
    <row r="44" spans="1:7" s="59" customFormat="1" ht="25.5">
      <c r="A44" s="71" t="s">
        <v>105</v>
      </c>
      <c r="B44" s="99" t="s">
        <v>313</v>
      </c>
      <c r="C44" s="68" t="s">
        <v>344</v>
      </c>
      <c r="D44" s="68"/>
      <c r="E44" s="340">
        <f>E45</f>
        <v>550</v>
      </c>
      <c r="G44" s="239"/>
    </row>
    <row r="45" spans="1:7" s="59" customFormat="1" ht="25.5">
      <c r="A45" s="71" t="s">
        <v>115</v>
      </c>
      <c r="B45" s="99" t="s">
        <v>313</v>
      </c>
      <c r="C45" s="68" t="s">
        <v>344</v>
      </c>
      <c r="D45" s="68">
        <v>244</v>
      </c>
      <c r="E45" s="340">
        <f>400+150</f>
        <v>550</v>
      </c>
      <c r="G45" s="239"/>
    </row>
    <row r="46" spans="1:7" s="138" customFormat="1" ht="14.25">
      <c r="A46" s="140" t="s">
        <v>250</v>
      </c>
      <c r="B46" s="123" t="s">
        <v>164</v>
      </c>
      <c r="C46" s="128"/>
      <c r="D46" s="131"/>
      <c r="E46" s="342">
        <f>E47</f>
        <v>390</v>
      </c>
      <c r="G46" s="242"/>
    </row>
    <row r="47" spans="1:7" s="56" customFormat="1" ht="12.75">
      <c r="A47" s="53" t="s">
        <v>242</v>
      </c>
      <c r="B47" s="50" t="s">
        <v>164</v>
      </c>
      <c r="C47" s="93" t="s">
        <v>74</v>
      </c>
      <c r="D47" s="93"/>
      <c r="E47" s="336">
        <f>E48</f>
        <v>390</v>
      </c>
      <c r="G47" s="241"/>
    </row>
    <row r="48" spans="1:7" s="56" customFormat="1" ht="12.75">
      <c r="A48" s="55" t="s">
        <v>165</v>
      </c>
      <c r="B48" s="50" t="s">
        <v>164</v>
      </c>
      <c r="C48" s="94" t="s">
        <v>161</v>
      </c>
      <c r="D48" s="94"/>
      <c r="E48" s="336">
        <f>E49</f>
        <v>390</v>
      </c>
      <c r="G48" s="241"/>
    </row>
    <row r="49" spans="1:7" s="59" customFormat="1" ht="39">
      <c r="A49" s="64" t="s">
        <v>346</v>
      </c>
      <c r="B49" s="58" t="s">
        <v>164</v>
      </c>
      <c r="C49" s="68" t="s">
        <v>163</v>
      </c>
      <c r="D49" s="68"/>
      <c r="E49" s="340">
        <f>E50</f>
        <v>390</v>
      </c>
      <c r="G49" s="239"/>
    </row>
    <row r="50" spans="1:7" s="59" customFormat="1" ht="12.75">
      <c r="A50" s="64" t="s">
        <v>244</v>
      </c>
      <c r="B50" s="58" t="s">
        <v>164</v>
      </c>
      <c r="C50" s="68" t="s">
        <v>163</v>
      </c>
      <c r="D50" s="68">
        <v>870</v>
      </c>
      <c r="E50" s="340">
        <f>350+110-70</f>
        <v>390</v>
      </c>
      <c r="G50" s="239"/>
    </row>
    <row r="51" spans="1:7" s="143" customFormat="1" ht="14.25">
      <c r="A51" s="121" t="s">
        <v>122</v>
      </c>
      <c r="B51" s="123" t="s">
        <v>120</v>
      </c>
      <c r="C51" s="122"/>
      <c r="D51" s="122"/>
      <c r="E51" s="337">
        <f>E52</f>
        <v>7176.933</v>
      </c>
      <c r="G51" s="240"/>
    </row>
    <row r="52" spans="1:7" s="92" customFormat="1" ht="12.75">
      <c r="A52" s="53" t="s">
        <v>242</v>
      </c>
      <c r="B52" s="98" t="s">
        <v>120</v>
      </c>
      <c r="C52" s="72" t="s">
        <v>74</v>
      </c>
      <c r="D52" s="72"/>
      <c r="E52" s="339">
        <f>E53</f>
        <v>7176.933</v>
      </c>
      <c r="G52" s="244"/>
    </row>
    <row r="53" spans="1:7" s="92" customFormat="1" ht="12.75">
      <c r="A53" s="55" t="s">
        <v>165</v>
      </c>
      <c r="B53" s="98" t="s">
        <v>120</v>
      </c>
      <c r="C53" s="51" t="s">
        <v>161</v>
      </c>
      <c r="D53" s="51"/>
      <c r="E53" s="336">
        <f>E54+E59+E61+E63+E65+E67</f>
        <v>7176.933</v>
      </c>
      <c r="G53" s="244"/>
    </row>
    <row r="54" spans="1:7" s="49" customFormat="1" ht="39">
      <c r="A54" s="78" t="s">
        <v>245</v>
      </c>
      <c r="B54" s="69" t="s">
        <v>120</v>
      </c>
      <c r="C54" s="68" t="s">
        <v>162</v>
      </c>
      <c r="D54" s="68"/>
      <c r="E54" s="340">
        <f>E55+E57+E58</f>
        <v>5469.39</v>
      </c>
      <c r="G54" s="237"/>
    </row>
    <row r="55" spans="1:7" s="97" customFormat="1" ht="12.75">
      <c r="A55" s="64" t="s">
        <v>246</v>
      </c>
      <c r="B55" s="69" t="s">
        <v>120</v>
      </c>
      <c r="C55" s="68" t="s">
        <v>162</v>
      </c>
      <c r="D55" s="68">
        <v>111</v>
      </c>
      <c r="E55" s="340">
        <f>1125.55+3727</f>
        <v>4852.55</v>
      </c>
      <c r="G55" s="245"/>
    </row>
    <row r="56" spans="1:7" s="56" customFormat="1" ht="25.5" hidden="1">
      <c r="A56" s="64" t="s">
        <v>247</v>
      </c>
      <c r="B56" s="69" t="s">
        <v>120</v>
      </c>
      <c r="C56" s="68" t="s">
        <v>162</v>
      </c>
      <c r="D56" s="68">
        <v>112</v>
      </c>
      <c r="E56" s="340">
        <v>0</v>
      </c>
      <c r="G56" s="241"/>
    </row>
    <row r="57" spans="1:7" s="59" customFormat="1" ht="25.5">
      <c r="A57" s="64" t="s">
        <v>115</v>
      </c>
      <c r="B57" s="69" t="s">
        <v>120</v>
      </c>
      <c r="C57" s="68" t="s">
        <v>162</v>
      </c>
      <c r="D57" s="68">
        <v>244</v>
      </c>
      <c r="E57" s="340">
        <f>851.84-110-145</f>
        <v>596.84</v>
      </c>
      <c r="G57" s="239"/>
    </row>
    <row r="58" spans="1:7" s="59" customFormat="1" ht="12.75">
      <c r="A58" s="64" t="s">
        <v>144</v>
      </c>
      <c r="B58" s="69" t="s">
        <v>120</v>
      </c>
      <c r="C58" s="68" t="s">
        <v>162</v>
      </c>
      <c r="D58" s="68">
        <v>852</v>
      </c>
      <c r="E58" s="340">
        <f>10+10</f>
        <v>20</v>
      </c>
      <c r="G58" s="239"/>
    </row>
    <row r="59" spans="1:5" ht="39.75" customHeight="1">
      <c r="A59" s="64" t="s">
        <v>248</v>
      </c>
      <c r="B59" s="58" t="s">
        <v>120</v>
      </c>
      <c r="C59" s="68" t="s">
        <v>349</v>
      </c>
      <c r="D59" s="68"/>
      <c r="E59" s="340">
        <f>E60</f>
        <v>525</v>
      </c>
    </row>
    <row r="60" spans="1:5" ht="25.5">
      <c r="A60" s="64" t="s">
        <v>115</v>
      </c>
      <c r="B60" s="58" t="s">
        <v>120</v>
      </c>
      <c r="C60" s="68" t="s">
        <v>349</v>
      </c>
      <c r="D60" s="68">
        <v>244</v>
      </c>
      <c r="E60" s="340">
        <f>200+50+275</f>
        <v>525</v>
      </c>
    </row>
    <row r="61" spans="1:7" s="49" customFormat="1" ht="25.5">
      <c r="A61" s="64" t="s">
        <v>249</v>
      </c>
      <c r="B61" s="58" t="s">
        <v>120</v>
      </c>
      <c r="C61" s="68" t="s">
        <v>350</v>
      </c>
      <c r="D61" s="68"/>
      <c r="E61" s="340">
        <f>E62</f>
        <v>1055.219</v>
      </c>
      <c r="G61" s="237"/>
    </row>
    <row r="62" spans="1:7" s="49" customFormat="1" ht="25.5">
      <c r="A62" s="64" t="s">
        <v>115</v>
      </c>
      <c r="B62" s="58" t="s">
        <v>120</v>
      </c>
      <c r="C62" s="68" t="s">
        <v>350</v>
      </c>
      <c r="D62" s="68">
        <v>244</v>
      </c>
      <c r="E62" s="340">
        <f>300+277.219+200+278</f>
        <v>1055.219</v>
      </c>
      <c r="G62" s="237"/>
    </row>
    <row r="63" spans="1:5" ht="25.5">
      <c r="A63" s="64" t="s">
        <v>243</v>
      </c>
      <c r="B63" s="99" t="s">
        <v>120</v>
      </c>
      <c r="C63" s="68" t="s">
        <v>351</v>
      </c>
      <c r="D63" s="68"/>
      <c r="E63" s="340">
        <f>E64</f>
        <v>15.2</v>
      </c>
    </row>
    <row r="64" spans="1:5" ht="12.75">
      <c r="A64" s="71" t="s">
        <v>144</v>
      </c>
      <c r="B64" s="99" t="s">
        <v>120</v>
      </c>
      <c r="C64" s="68" t="s">
        <v>351</v>
      </c>
      <c r="D64" s="68">
        <v>852</v>
      </c>
      <c r="E64" s="340">
        <v>15.2</v>
      </c>
    </row>
    <row r="65" spans="1:7" ht="25.5">
      <c r="A65" s="71" t="s">
        <v>1</v>
      </c>
      <c r="B65" s="58" t="s">
        <v>120</v>
      </c>
      <c r="C65" s="68" t="s">
        <v>441</v>
      </c>
      <c r="D65" s="68"/>
      <c r="E65" s="340">
        <f>E66</f>
        <v>12.124</v>
      </c>
      <c r="G65" s="48"/>
    </row>
    <row r="66" spans="1:5" s="49" customFormat="1" ht="25.5">
      <c r="A66" s="64" t="s">
        <v>115</v>
      </c>
      <c r="B66" s="58" t="s">
        <v>120</v>
      </c>
      <c r="C66" s="68" t="s">
        <v>441</v>
      </c>
      <c r="D66" s="68">
        <v>244</v>
      </c>
      <c r="E66" s="340">
        <v>12.124</v>
      </c>
    </row>
    <row r="67" spans="1:5" s="49" customFormat="1" ht="25.5">
      <c r="A67" s="64" t="s">
        <v>3</v>
      </c>
      <c r="B67" s="58" t="s">
        <v>120</v>
      </c>
      <c r="C67" s="68" t="s">
        <v>2</v>
      </c>
      <c r="D67" s="68"/>
      <c r="E67" s="340">
        <f>E68</f>
        <v>100</v>
      </c>
    </row>
    <row r="68" spans="1:5" s="49" customFormat="1" ht="25.5">
      <c r="A68" s="64" t="s">
        <v>115</v>
      </c>
      <c r="B68" s="58" t="s">
        <v>120</v>
      </c>
      <c r="C68" s="68" t="s">
        <v>2</v>
      </c>
      <c r="D68" s="68">
        <v>244</v>
      </c>
      <c r="E68" s="340">
        <v>100</v>
      </c>
    </row>
    <row r="69" spans="1:7" s="125" customFormat="1" ht="14.25">
      <c r="A69" s="121" t="s">
        <v>372</v>
      </c>
      <c r="B69" s="124" t="s">
        <v>310</v>
      </c>
      <c r="C69" s="122"/>
      <c r="D69" s="122"/>
      <c r="E69" s="337">
        <f>E70</f>
        <v>498.35400000000004</v>
      </c>
      <c r="G69" s="246"/>
    </row>
    <row r="70" spans="1:7" s="134" customFormat="1" ht="14.25">
      <c r="A70" s="121" t="s">
        <v>311</v>
      </c>
      <c r="B70" s="124" t="s">
        <v>312</v>
      </c>
      <c r="C70" s="122"/>
      <c r="D70" s="122"/>
      <c r="E70" s="337">
        <f>E71</f>
        <v>498.35400000000004</v>
      </c>
      <c r="G70" s="238"/>
    </row>
    <row r="71" spans="1:7" s="92" customFormat="1" ht="12.75">
      <c r="A71" s="53" t="s">
        <v>242</v>
      </c>
      <c r="B71" s="98" t="s">
        <v>312</v>
      </c>
      <c r="C71" s="72" t="s">
        <v>74</v>
      </c>
      <c r="D71" s="72"/>
      <c r="E71" s="339">
        <f>E72</f>
        <v>498.35400000000004</v>
      </c>
      <c r="G71" s="244"/>
    </row>
    <row r="72" spans="1:7" s="92" customFormat="1" ht="12.75">
      <c r="A72" s="55" t="s">
        <v>165</v>
      </c>
      <c r="B72" s="98" t="s">
        <v>312</v>
      </c>
      <c r="C72" s="51" t="s">
        <v>161</v>
      </c>
      <c r="D72" s="51"/>
      <c r="E72" s="336">
        <f>E73</f>
        <v>498.35400000000004</v>
      </c>
      <c r="G72" s="244"/>
    </row>
    <row r="73" spans="1:7" s="49" customFormat="1" ht="39">
      <c r="A73" s="78" t="s">
        <v>435</v>
      </c>
      <c r="B73" s="69" t="s">
        <v>312</v>
      </c>
      <c r="C73" s="68" t="s">
        <v>373</v>
      </c>
      <c r="D73" s="68"/>
      <c r="E73" s="340">
        <f>E74+E75+E76</f>
        <v>498.35400000000004</v>
      </c>
      <c r="G73" s="237"/>
    </row>
    <row r="74" spans="1:7" s="97" customFormat="1" ht="12.75">
      <c r="A74" s="64" t="s">
        <v>246</v>
      </c>
      <c r="B74" s="69" t="s">
        <v>312</v>
      </c>
      <c r="C74" s="68" t="s">
        <v>373</v>
      </c>
      <c r="D74" s="68">
        <v>121</v>
      </c>
      <c r="E74" s="340">
        <v>480</v>
      </c>
      <c r="G74" s="245"/>
    </row>
    <row r="75" spans="1:7" s="56" customFormat="1" ht="25.5">
      <c r="A75" s="64" t="s">
        <v>247</v>
      </c>
      <c r="B75" s="69" t="s">
        <v>312</v>
      </c>
      <c r="C75" s="68" t="s">
        <v>373</v>
      </c>
      <c r="D75" s="68">
        <v>122</v>
      </c>
      <c r="E75" s="340">
        <v>0.3</v>
      </c>
      <c r="G75" s="241"/>
    </row>
    <row r="76" spans="1:7" s="59" customFormat="1" ht="25.5">
      <c r="A76" s="64" t="s">
        <v>115</v>
      </c>
      <c r="B76" s="69" t="s">
        <v>312</v>
      </c>
      <c r="C76" s="68" t="s">
        <v>373</v>
      </c>
      <c r="D76" s="68">
        <v>244</v>
      </c>
      <c r="E76" s="340">
        <f>29.832-11.778</f>
        <v>18.054000000000002</v>
      </c>
      <c r="G76" s="239"/>
    </row>
    <row r="77" spans="1:7" s="125" customFormat="1" ht="27.75">
      <c r="A77" s="121" t="s">
        <v>175</v>
      </c>
      <c r="B77" s="124" t="s">
        <v>174</v>
      </c>
      <c r="C77" s="122"/>
      <c r="D77" s="122"/>
      <c r="E77" s="337">
        <f>E78+E83+E88</f>
        <v>499.99999999999994</v>
      </c>
      <c r="G77" s="246"/>
    </row>
    <row r="78" spans="1:7" s="134" customFormat="1" ht="42">
      <c r="A78" s="121" t="s">
        <v>176</v>
      </c>
      <c r="B78" s="124" t="s">
        <v>155</v>
      </c>
      <c r="C78" s="122"/>
      <c r="D78" s="122"/>
      <c r="E78" s="337">
        <f>E79</f>
        <v>261.79999999999995</v>
      </c>
      <c r="G78" s="238"/>
    </row>
    <row r="79" spans="1:7" s="59" customFormat="1" ht="25.5">
      <c r="A79" s="53" t="s">
        <v>352</v>
      </c>
      <c r="B79" s="98" t="s">
        <v>155</v>
      </c>
      <c r="C79" s="51" t="s">
        <v>76</v>
      </c>
      <c r="D79" s="51"/>
      <c r="E79" s="336">
        <f>E80</f>
        <v>261.79999999999995</v>
      </c>
      <c r="G79" s="239"/>
    </row>
    <row r="80" spans="1:7" s="56" customFormat="1" ht="51.75">
      <c r="A80" s="55" t="s">
        <v>353</v>
      </c>
      <c r="B80" s="98" t="s">
        <v>155</v>
      </c>
      <c r="C80" s="51" t="s">
        <v>81</v>
      </c>
      <c r="D80" s="51"/>
      <c r="E80" s="336">
        <f>E81</f>
        <v>261.79999999999995</v>
      </c>
      <c r="G80" s="241"/>
    </row>
    <row r="81" spans="1:7" s="59" customFormat="1" ht="78">
      <c r="A81" s="61" t="s">
        <v>355</v>
      </c>
      <c r="B81" s="99" t="s">
        <v>155</v>
      </c>
      <c r="C81" s="1" t="s">
        <v>354</v>
      </c>
      <c r="D81" s="1"/>
      <c r="E81" s="341">
        <f>E82</f>
        <v>261.79999999999995</v>
      </c>
      <c r="G81" s="239"/>
    </row>
    <row r="82" spans="1:7" s="59" customFormat="1" ht="25.5">
      <c r="A82" s="71" t="s">
        <v>115</v>
      </c>
      <c r="B82" s="99" t="s">
        <v>155</v>
      </c>
      <c r="C82" s="1" t="s">
        <v>354</v>
      </c>
      <c r="D82" s="1" t="s">
        <v>143</v>
      </c>
      <c r="E82" s="341">
        <f>700-138.2-300</f>
        <v>261.79999999999995</v>
      </c>
      <c r="G82" s="239"/>
    </row>
    <row r="83" spans="1:7" s="132" customFormat="1" ht="14.25">
      <c r="A83" s="129" t="s">
        <v>235</v>
      </c>
      <c r="B83" s="128" t="s">
        <v>236</v>
      </c>
      <c r="C83" s="130"/>
      <c r="D83" s="131"/>
      <c r="E83" s="343">
        <f>E84</f>
        <v>234.2</v>
      </c>
      <c r="G83" s="247"/>
    </row>
    <row r="84" spans="1:7" s="59" customFormat="1" ht="25.5">
      <c r="A84" s="53" t="s">
        <v>352</v>
      </c>
      <c r="B84" s="98" t="s">
        <v>236</v>
      </c>
      <c r="C84" s="51" t="s">
        <v>76</v>
      </c>
      <c r="D84" s="51"/>
      <c r="E84" s="336">
        <f>E86</f>
        <v>234.2</v>
      </c>
      <c r="G84" s="239"/>
    </row>
    <row r="85" spans="1:7" s="59" customFormat="1" ht="51.75">
      <c r="A85" s="53" t="s">
        <v>419</v>
      </c>
      <c r="B85" s="190" t="s">
        <v>236</v>
      </c>
      <c r="C85" s="191" t="s">
        <v>82</v>
      </c>
      <c r="D85" s="51"/>
      <c r="E85" s="336">
        <f>E86</f>
        <v>234.2</v>
      </c>
      <c r="G85" s="239"/>
    </row>
    <row r="86" spans="1:5" ht="51.75">
      <c r="A86" s="84" t="s">
        <v>356</v>
      </c>
      <c r="B86" s="77" t="s">
        <v>236</v>
      </c>
      <c r="C86" s="75" t="s">
        <v>357</v>
      </c>
      <c r="D86" s="87"/>
      <c r="E86" s="344">
        <f>E87</f>
        <v>234.2</v>
      </c>
    </row>
    <row r="87" spans="1:5" ht="25.5">
      <c r="A87" s="64" t="s">
        <v>115</v>
      </c>
      <c r="B87" s="77" t="s">
        <v>236</v>
      </c>
      <c r="C87" s="75" t="s">
        <v>357</v>
      </c>
      <c r="D87" s="76">
        <v>244</v>
      </c>
      <c r="E87" s="344">
        <f>96+138.2</f>
        <v>234.2</v>
      </c>
    </row>
    <row r="88" spans="1:7" s="125" customFormat="1" ht="27.75">
      <c r="A88" s="127" t="s">
        <v>233</v>
      </c>
      <c r="B88" s="128" t="s">
        <v>234</v>
      </c>
      <c r="C88" s="122"/>
      <c r="D88" s="122"/>
      <c r="E88" s="337">
        <f>E89</f>
        <v>4</v>
      </c>
      <c r="G88" s="246"/>
    </row>
    <row r="89" spans="1:7" s="59" customFormat="1" ht="25.5">
      <c r="A89" s="53" t="s">
        <v>352</v>
      </c>
      <c r="B89" s="98" t="s">
        <v>234</v>
      </c>
      <c r="C89" s="51" t="s">
        <v>76</v>
      </c>
      <c r="D89" s="51"/>
      <c r="E89" s="336">
        <f>E90</f>
        <v>4</v>
      </c>
      <c r="G89" s="239"/>
    </row>
    <row r="90" spans="1:7" s="56" customFormat="1" ht="51.75">
      <c r="A90" s="79" t="s">
        <v>358</v>
      </c>
      <c r="B90" s="80" t="s">
        <v>234</v>
      </c>
      <c r="C90" s="89" t="s">
        <v>80</v>
      </c>
      <c r="D90" s="88"/>
      <c r="E90" s="345">
        <f>E91</f>
        <v>4</v>
      </c>
      <c r="G90" s="241"/>
    </row>
    <row r="91" spans="1:7" s="95" customFormat="1" ht="68.25" customHeight="1">
      <c r="A91" s="84" t="s">
        <v>69</v>
      </c>
      <c r="B91" s="77" t="s">
        <v>234</v>
      </c>
      <c r="C91" s="81" t="s">
        <v>359</v>
      </c>
      <c r="D91" s="88"/>
      <c r="E91" s="344">
        <f>E92</f>
        <v>4</v>
      </c>
      <c r="G91" s="248"/>
    </row>
    <row r="92" spans="1:7" s="95" customFormat="1" ht="25.5">
      <c r="A92" s="64" t="s">
        <v>115</v>
      </c>
      <c r="B92" s="77" t="s">
        <v>234</v>
      </c>
      <c r="C92" s="81" t="s">
        <v>359</v>
      </c>
      <c r="D92" s="76">
        <v>244</v>
      </c>
      <c r="E92" s="344">
        <v>4</v>
      </c>
      <c r="G92" s="248"/>
    </row>
    <row r="93" spans="1:7" s="125" customFormat="1" ht="14.25">
      <c r="A93" s="121" t="s">
        <v>178</v>
      </c>
      <c r="B93" s="124" t="s">
        <v>177</v>
      </c>
      <c r="C93" s="122"/>
      <c r="D93" s="122"/>
      <c r="E93" s="337">
        <f>E94+E107</f>
        <v>7958.777</v>
      </c>
      <c r="G93" s="246"/>
    </row>
    <row r="94" spans="1:7" s="134" customFormat="1" ht="14.25">
      <c r="A94" s="129" t="s">
        <v>229</v>
      </c>
      <c r="B94" s="128" t="s">
        <v>230</v>
      </c>
      <c r="C94" s="130"/>
      <c r="D94" s="185"/>
      <c r="E94" s="343">
        <f>E95</f>
        <v>7458.777</v>
      </c>
      <c r="G94" s="238"/>
    </row>
    <row r="95" spans="1:5" ht="25.5">
      <c r="A95" s="79" t="s">
        <v>360</v>
      </c>
      <c r="B95" s="80" t="s">
        <v>230</v>
      </c>
      <c r="C95" s="83" t="s">
        <v>362</v>
      </c>
      <c r="D95" s="86"/>
      <c r="E95" s="345">
        <f>E96+E101</f>
        <v>7458.777</v>
      </c>
    </row>
    <row r="96" spans="1:7" s="92" customFormat="1" ht="51.75">
      <c r="A96" s="79" t="s">
        <v>361</v>
      </c>
      <c r="B96" s="80" t="s">
        <v>230</v>
      </c>
      <c r="C96" s="83" t="s">
        <v>363</v>
      </c>
      <c r="D96" s="85"/>
      <c r="E96" s="345">
        <f>E97+E99</f>
        <v>4519.577</v>
      </c>
      <c r="G96" s="244"/>
    </row>
    <row r="97" spans="1:5" ht="64.5">
      <c r="A97" s="84" t="s">
        <v>364</v>
      </c>
      <c r="B97" s="77" t="s">
        <v>230</v>
      </c>
      <c r="C97" s="75" t="s">
        <v>365</v>
      </c>
      <c r="D97" s="86"/>
      <c r="E97" s="344">
        <f>E98</f>
        <v>2957.65</v>
      </c>
    </row>
    <row r="98" spans="1:7" s="56" customFormat="1" ht="25.5">
      <c r="A98" s="64" t="s">
        <v>115</v>
      </c>
      <c r="B98" s="77" t="s">
        <v>230</v>
      </c>
      <c r="C98" s="75" t="s">
        <v>365</v>
      </c>
      <c r="D98" s="76">
        <v>244</v>
      </c>
      <c r="E98" s="344">
        <f>2181.8+775.85</f>
        <v>2957.65</v>
      </c>
      <c r="G98" s="241"/>
    </row>
    <row r="99" spans="1:5" ht="25.5">
      <c r="A99" s="84" t="s">
        <v>22</v>
      </c>
      <c r="B99" s="77" t="s">
        <v>230</v>
      </c>
      <c r="C99" s="75" t="s">
        <v>21</v>
      </c>
      <c r="D99" s="86"/>
      <c r="E99" s="344">
        <f>E100</f>
        <v>1561.9270000000001</v>
      </c>
    </row>
    <row r="100" spans="1:7" s="56" customFormat="1" ht="25.5">
      <c r="A100" s="64" t="s">
        <v>115</v>
      </c>
      <c r="B100" s="77" t="s">
        <v>230</v>
      </c>
      <c r="C100" s="75" t="s">
        <v>21</v>
      </c>
      <c r="D100" s="76">
        <v>244</v>
      </c>
      <c r="E100" s="344">
        <f>836.327+725.6</f>
        <v>1561.9270000000001</v>
      </c>
      <c r="G100" s="241"/>
    </row>
    <row r="101" spans="1:5" ht="25.5">
      <c r="A101" s="79" t="s">
        <v>360</v>
      </c>
      <c r="B101" s="80" t="s">
        <v>230</v>
      </c>
      <c r="C101" s="83" t="s">
        <v>362</v>
      </c>
      <c r="D101" s="86"/>
      <c r="E101" s="345">
        <f>E102</f>
        <v>2939.2</v>
      </c>
    </row>
    <row r="102" spans="1:7" s="96" customFormat="1" ht="51.75">
      <c r="A102" s="79" t="s">
        <v>366</v>
      </c>
      <c r="B102" s="80" t="s">
        <v>230</v>
      </c>
      <c r="C102" s="83" t="s">
        <v>367</v>
      </c>
      <c r="D102" s="88"/>
      <c r="E102" s="345">
        <f>E103+E105</f>
        <v>2939.2</v>
      </c>
      <c r="G102" s="243"/>
    </row>
    <row r="103" spans="1:5" ht="90.75">
      <c r="A103" s="84" t="s">
        <v>444</v>
      </c>
      <c r="B103" s="77" t="s">
        <v>230</v>
      </c>
      <c r="C103" s="75" t="s">
        <v>367</v>
      </c>
      <c r="D103" s="86"/>
      <c r="E103" s="344">
        <f>E104</f>
        <v>1552</v>
      </c>
    </row>
    <row r="104" spans="1:5" ht="25.5">
      <c r="A104" s="64" t="s">
        <v>115</v>
      </c>
      <c r="B104" s="77" t="s">
        <v>230</v>
      </c>
      <c r="C104" s="75" t="s">
        <v>367</v>
      </c>
      <c r="D104" s="76">
        <v>244</v>
      </c>
      <c r="E104" s="344">
        <f>720+832</f>
        <v>1552</v>
      </c>
    </row>
    <row r="105" spans="1:7" s="96" customFormat="1" ht="78">
      <c r="A105" s="84" t="s">
        <v>368</v>
      </c>
      <c r="B105" s="77" t="s">
        <v>230</v>
      </c>
      <c r="C105" s="75" t="s">
        <v>369</v>
      </c>
      <c r="D105" s="86"/>
      <c r="E105" s="344">
        <f>E106</f>
        <v>1387.2</v>
      </c>
      <c r="G105" s="243"/>
    </row>
    <row r="106" spans="1:7" s="96" customFormat="1" ht="25.5">
      <c r="A106" s="64" t="s">
        <v>115</v>
      </c>
      <c r="B106" s="77" t="s">
        <v>230</v>
      </c>
      <c r="C106" s="75" t="s">
        <v>369</v>
      </c>
      <c r="D106" s="76">
        <v>244</v>
      </c>
      <c r="E106" s="344">
        <v>1387.2</v>
      </c>
      <c r="G106" s="243"/>
    </row>
    <row r="107" spans="1:7" s="125" customFormat="1" ht="14.25">
      <c r="A107" s="121" t="s">
        <v>108</v>
      </c>
      <c r="B107" s="124" t="s">
        <v>107</v>
      </c>
      <c r="C107" s="122"/>
      <c r="D107" s="122"/>
      <c r="E107" s="337">
        <f>E108</f>
        <v>500</v>
      </c>
      <c r="G107" s="246"/>
    </row>
    <row r="108" spans="1:7" s="59" customFormat="1" ht="12.75">
      <c r="A108" s="53" t="s">
        <v>242</v>
      </c>
      <c r="B108" s="98" t="s">
        <v>107</v>
      </c>
      <c r="C108" s="72" t="s">
        <v>74</v>
      </c>
      <c r="D108" s="72"/>
      <c r="E108" s="339">
        <f>E109</f>
        <v>500</v>
      </c>
      <c r="G108" s="239"/>
    </row>
    <row r="109" spans="1:7" s="56" customFormat="1" ht="12.75">
      <c r="A109" s="55" t="s">
        <v>165</v>
      </c>
      <c r="B109" s="50" t="s">
        <v>107</v>
      </c>
      <c r="C109" s="94" t="s">
        <v>161</v>
      </c>
      <c r="D109" s="94"/>
      <c r="E109" s="336">
        <f>E110</f>
        <v>500</v>
      </c>
      <c r="G109" s="241"/>
    </row>
    <row r="110" spans="1:7" s="59" customFormat="1" ht="12.75">
      <c r="A110" s="61" t="s">
        <v>370</v>
      </c>
      <c r="B110" s="99" t="s">
        <v>107</v>
      </c>
      <c r="C110" s="1" t="s">
        <v>371</v>
      </c>
      <c r="D110" s="1"/>
      <c r="E110" s="341">
        <f>E111</f>
        <v>500</v>
      </c>
      <c r="G110" s="239"/>
    </row>
    <row r="111" spans="1:7" s="59" customFormat="1" ht="25.5">
      <c r="A111" s="64" t="s">
        <v>115</v>
      </c>
      <c r="B111" s="99" t="s">
        <v>107</v>
      </c>
      <c r="C111" s="1" t="s">
        <v>371</v>
      </c>
      <c r="D111" s="1" t="s">
        <v>143</v>
      </c>
      <c r="E111" s="341">
        <v>500</v>
      </c>
      <c r="G111" s="239"/>
    </row>
    <row r="112" spans="1:7" s="125" customFormat="1" ht="14.25">
      <c r="A112" s="199" t="s">
        <v>240</v>
      </c>
      <c r="B112" s="124" t="s">
        <v>168</v>
      </c>
      <c r="C112" s="122"/>
      <c r="D112" s="122"/>
      <c r="E112" s="337">
        <f>E113+E146+E165</f>
        <v>102792.88419999999</v>
      </c>
      <c r="G112" s="246"/>
    </row>
    <row r="113" spans="1:7" s="134" customFormat="1" ht="14.25">
      <c r="A113" s="199" t="s">
        <v>100</v>
      </c>
      <c r="B113" s="124" t="s">
        <v>99</v>
      </c>
      <c r="C113" s="122"/>
      <c r="D113" s="122"/>
      <c r="E113" s="337">
        <f>E114+E122+E130</f>
        <v>74135.61497999998</v>
      </c>
      <c r="G113" s="238"/>
    </row>
    <row r="114" spans="1:7" s="59" customFormat="1" ht="12.75">
      <c r="A114" s="53" t="s">
        <v>242</v>
      </c>
      <c r="B114" s="98" t="s">
        <v>99</v>
      </c>
      <c r="C114" s="72" t="s">
        <v>74</v>
      </c>
      <c r="D114" s="72"/>
      <c r="E114" s="339">
        <f>E115</f>
        <v>2200</v>
      </c>
      <c r="G114" s="239"/>
    </row>
    <row r="115" spans="1:7" s="49" customFormat="1" ht="12.75">
      <c r="A115" s="55" t="s">
        <v>165</v>
      </c>
      <c r="B115" s="98" t="s">
        <v>99</v>
      </c>
      <c r="C115" s="51" t="s">
        <v>161</v>
      </c>
      <c r="D115" s="51"/>
      <c r="E115" s="336">
        <f>E116+E118+E120</f>
        <v>2200</v>
      </c>
      <c r="G115" s="237"/>
    </row>
    <row r="116" spans="1:5" ht="25.5">
      <c r="A116" s="312" t="s">
        <v>48</v>
      </c>
      <c r="B116" s="99" t="s">
        <v>99</v>
      </c>
      <c r="C116" s="75" t="s">
        <v>382</v>
      </c>
      <c r="D116" s="86"/>
      <c r="E116" s="344">
        <f>E117</f>
        <v>800</v>
      </c>
    </row>
    <row r="117" spans="1:5" ht="25.5">
      <c r="A117" s="64" t="s">
        <v>115</v>
      </c>
      <c r="B117" s="99" t="s">
        <v>99</v>
      </c>
      <c r="C117" s="75" t="s">
        <v>382</v>
      </c>
      <c r="D117" s="76">
        <v>244</v>
      </c>
      <c r="E117" s="344">
        <f>700+100</f>
        <v>800</v>
      </c>
    </row>
    <row r="118" spans="1:5" ht="25.5">
      <c r="A118" s="33" t="s">
        <v>387</v>
      </c>
      <c r="B118" s="99" t="s">
        <v>99</v>
      </c>
      <c r="C118" s="75" t="s">
        <v>388</v>
      </c>
      <c r="D118" s="186"/>
      <c r="E118" s="344">
        <f>E119</f>
        <v>1400</v>
      </c>
    </row>
    <row r="119" spans="1:7" s="59" customFormat="1" ht="25.5">
      <c r="A119" s="64" t="s">
        <v>115</v>
      </c>
      <c r="B119" s="99" t="s">
        <v>99</v>
      </c>
      <c r="C119" s="75" t="s">
        <v>388</v>
      </c>
      <c r="D119" s="1" t="s">
        <v>143</v>
      </c>
      <c r="E119" s="341">
        <v>1400</v>
      </c>
      <c r="G119" s="239"/>
    </row>
    <row r="120" spans="1:5" ht="39" hidden="1">
      <c r="A120" s="33" t="s">
        <v>443</v>
      </c>
      <c r="B120" s="99" t="s">
        <v>99</v>
      </c>
      <c r="C120" s="75" t="s">
        <v>441</v>
      </c>
      <c r="D120" s="186"/>
      <c r="E120" s="344">
        <f>E121</f>
        <v>0</v>
      </c>
    </row>
    <row r="121" spans="1:7" s="59" customFormat="1" ht="25.5" hidden="1">
      <c r="A121" s="33" t="s">
        <v>102</v>
      </c>
      <c r="B121" s="99" t="s">
        <v>99</v>
      </c>
      <c r="C121" s="75" t="s">
        <v>441</v>
      </c>
      <c r="D121" s="1" t="s">
        <v>101</v>
      </c>
      <c r="E121" s="341"/>
      <c r="G121" s="239"/>
    </row>
    <row r="122" spans="1:7" s="92" customFormat="1" ht="39">
      <c r="A122" s="53" t="s">
        <v>383</v>
      </c>
      <c r="B122" s="50" t="s">
        <v>99</v>
      </c>
      <c r="C122" s="51" t="s">
        <v>150</v>
      </c>
      <c r="D122" s="51"/>
      <c r="E122" s="336">
        <f>E123+E126</f>
        <v>1900</v>
      </c>
      <c r="G122" s="244"/>
    </row>
    <row r="123" spans="1:7" s="101" customFormat="1" ht="63.75" customHeight="1">
      <c r="A123" s="141" t="s">
        <v>384</v>
      </c>
      <c r="B123" s="50" t="s">
        <v>99</v>
      </c>
      <c r="C123" s="51" t="s">
        <v>385</v>
      </c>
      <c r="D123" s="51"/>
      <c r="E123" s="336">
        <f>E124</f>
        <v>1100</v>
      </c>
      <c r="G123" s="249"/>
    </row>
    <row r="124" spans="1:7" s="101" customFormat="1" ht="70.5" customHeight="1">
      <c r="A124" s="60" t="s">
        <v>442</v>
      </c>
      <c r="B124" s="99" t="s">
        <v>99</v>
      </c>
      <c r="C124" s="187" t="s">
        <v>386</v>
      </c>
      <c r="D124" s="1"/>
      <c r="E124" s="341">
        <f>E125</f>
        <v>1100</v>
      </c>
      <c r="G124" s="249"/>
    </row>
    <row r="125" spans="1:7" s="100" customFormat="1" ht="25.5">
      <c r="A125" s="33" t="s">
        <v>251</v>
      </c>
      <c r="B125" s="99" t="s">
        <v>99</v>
      </c>
      <c r="C125" s="187" t="s">
        <v>386</v>
      </c>
      <c r="D125" s="76">
        <v>243</v>
      </c>
      <c r="E125" s="344">
        <f>1100</f>
        <v>1100</v>
      </c>
      <c r="G125" s="250"/>
    </row>
    <row r="126" spans="1:7" s="101" customFormat="1" ht="63.75" customHeight="1">
      <c r="A126" s="141" t="s">
        <v>432</v>
      </c>
      <c r="B126" s="50" t="s">
        <v>99</v>
      </c>
      <c r="C126" s="51" t="s">
        <v>430</v>
      </c>
      <c r="D126" s="51"/>
      <c r="E126" s="336">
        <f>E127</f>
        <v>800</v>
      </c>
      <c r="G126" s="249"/>
    </row>
    <row r="127" spans="1:7" s="101" customFormat="1" ht="77.25" customHeight="1">
      <c r="A127" s="60" t="s">
        <v>431</v>
      </c>
      <c r="B127" s="99" t="s">
        <v>99</v>
      </c>
      <c r="C127" s="187" t="s">
        <v>429</v>
      </c>
      <c r="D127" s="1"/>
      <c r="E127" s="341">
        <f>E128+E129</f>
        <v>800</v>
      </c>
      <c r="G127" s="249"/>
    </row>
    <row r="128" spans="1:7" s="100" customFormat="1" ht="25.5">
      <c r="A128" s="64" t="s">
        <v>115</v>
      </c>
      <c r="B128" s="99" t="s">
        <v>99</v>
      </c>
      <c r="C128" s="187" t="s">
        <v>429</v>
      </c>
      <c r="D128" s="76">
        <v>244</v>
      </c>
      <c r="E128" s="344">
        <f>800-213.541</f>
        <v>586.4590000000001</v>
      </c>
      <c r="G128" s="250"/>
    </row>
    <row r="129" spans="1:5" s="100" customFormat="1" ht="24" customHeight="1">
      <c r="A129" s="64" t="s">
        <v>16</v>
      </c>
      <c r="B129" s="99" t="s">
        <v>99</v>
      </c>
      <c r="C129" s="187" t="s">
        <v>429</v>
      </c>
      <c r="D129" s="76">
        <v>414</v>
      </c>
      <c r="E129" s="344">
        <v>213.541</v>
      </c>
    </row>
    <row r="130" spans="1:7" s="96" customFormat="1" ht="51.75">
      <c r="A130" s="79" t="s">
        <v>375</v>
      </c>
      <c r="B130" s="98" t="s">
        <v>99</v>
      </c>
      <c r="C130" s="80" t="s">
        <v>75</v>
      </c>
      <c r="D130" s="82"/>
      <c r="E130" s="345">
        <f>E131+E141</f>
        <v>70035.61497999998</v>
      </c>
      <c r="G130" s="243"/>
    </row>
    <row r="131" spans="1:7" s="92" customFormat="1" ht="103.5">
      <c r="A131" s="79" t="s">
        <v>377</v>
      </c>
      <c r="B131" s="98" t="s">
        <v>99</v>
      </c>
      <c r="C131" s="83" t="s">
        <v>376</v>
      </c>
      <c r="D131" s="85"/>
      <c r="E131" s="345">
        <f>E132+E134+E139</f>
        <v>67864.27497999999</v>
      </c>
      <c r="G131" s="244"/>
    </row>
    <row r="132" spans="1:7" s="92" customFormat="1" ht="129.75" customHeight="1">
      <c r="A132" s="84" t="s">
        <v>379</v>
      </c>
      <c r="B132" s="99" t="s">
        <v>99</v>
      </c>
      <c r="C132" s="75" t="s">
        <v>450</v>
      </c>
      <c r="D132" s="85"/>
      <c r="E132" s="345">
        <f>E133</f>
        <v>22889.82087</v>
      </c>
      <c r="G132" s="244"/>
    </row>
    <row r="133" spans="1:8" ht="23.25" customHeight="1">
      <c r="A133" s="33" t="s">
        <v>16</v>
      </c>
      <c r="B133" s="99" t="s">
        <v>99</v>
      </c>
      <c r="C133" s="75" t="s">
        <v>450</v>
      </c>
      <c r="D133" s="76">
        <v>414</v>
      </c>
      <c r="E133" s="344">
        <f>9469.23287+10163.92456-10163.92456+13420.588</f>
        <v>22889.82087</v>
      </c>
      <c r="G133" s="234">
        <f>10163924.56+9469232.87</f>
        <v>19633157.43</v>
      </c>
      <c r="H133" s="234">
        <v>13420588</v>
      </c>
    </row>
    <row r="134" spans="1:5" ht="132" customHeight="1">
      <c r="A134" s="206" t="s">
        <v>453</v>
      </c>
      <c r="B134" s="207" t="s">
        <v>99</v>
      </c>
      <c r="C134" s="208" t="s">
        <v>378</v>
      </c>
      <c r="D134" s="209"/>
      <c r="E134" s="346">
        <f>E135+E137</f>
        <v>36811.80411</v>
      </c>
    </row>
    <row r="135" spans="1:5" ht="132" customHeight="1">
      <c r="A135" s="84" t="s">
        <v>451</v>
      </c>
      <c r="B135" s="99" t="s">
        <v>99</v>
      </c>
      <c r="C135" s="75" t="s">
        <v>378</v>
      </c>
      <c r="D135" s="86"/>
      <c r="E135" s="344">
        <f>E136</f>
        <v>18963.33062</v>
      </c>
    </row>
    <row r="136" spans="1:8" ht="25.5">
      <c r="A136" s="33" t="s">
        <v>16</v>
      </c>
      <c r="B136" s="99" t="s">
        <v>99</v>
      </c>
      <c r="C136" s="75" t="s">
        <v>378</v>
      </c>
      <c r="D136" s="76">
        <v>414</v>
      </c>
      <c r="E136" s="344">
        <f>7665.56942+12600.42658-12600.42658+11297.7612</f>
        <v>18963.33062</v>
      </c>
      <c r="G136" s="234">
        <f>7665569.42+12600426.58</f>
        <v>20265996</v>
      </c>
      <c r="H136" s="234">
        <v>11297761.2</v>
      </c>
    </row>
    <row r="137" spans="1:9" ht="132" customHeight="1">
      <c r="A137" s="84" t="s">
        <v>452</v>
      </c>
      <c r="B137" s="99" t="s">
        <v>99</v>
      </c>
      <c r="C137" s="75" t="s">
        <v>378</v>
      </c>
      <c r="D137" s="86"/>
      <c r="E137" s="344">
        <f>E138</f>
        <v>17848.47349</v>
      </c>
      <c r="I137" s="254">
        <f>8162.65-947.175+41664.99</f>
        <v>48880.465</v>
      </c>
    </row>
    <row r="138" spans="1:8" ht="35.25" customHeight="1">
      <c r="A138" s="33" t="s">
        <v>16</v>
      </c>
      <c r="B138" s="99" t="s">
        <v>99</v>
      </c>
      <c r="C138" s="75" t="s">
        <v>378</v>
      </c>
      <c r="D138" s="76">
        <v>414</v>
      </c>
      <c r="E138" s="344">
        <f>18900.63986+901.83169-18900.63986+16946.6418</f>
        <v>17848.47349</v>
      </c>
      <c r="G138" s="234">
        <f>18900639.86</f>
        <v>18900639.86</v>
      </c>
      <c r="H138" s="234">
        <v>16946641.8</v>
      </c>
    </row>
    <row r="139" spans="1:7" s="96" customFormat="1" ht="117">
      <c r="A139" s="84" t="s">
        <v>380</v>
      </c>
      <c r="B139" s="99" t="s">
        <v>99</v>
      </c>
      <c r="C139" s="75" t="s">
        <v>417</v>
      </c>
      <c r="D139" s="86"/>
      <c r="E139" s="344">
        <f>E140</f>
        <v>8162.65</v>
      </c>
      <c r="G139" s="243">
        <f>(E140+E138-18900.63986)*1000</f>
        <v>7110483.629999999</v>
      </c>
    </row>
    <row r="140" spans="1:8" s="92" customFormat="1" ht="32.25" customHeight="1">
      <c r="A140" s="33" t="s">
        <v>16</v>
      </c>
      <c r="B140" s="99" t="s">
        <v>99</v>
      </c>
      <c r="C140" s="75" t="s">
        <v>417</v>
      </c>
      <c r="D140" s="76">
        <v>414</v>
      </c>
      <c r="E140" s="344">
        <v>8162.65</v>
      </c>
      <c r="G140" s="244"/>
      <c r="H140" s="252">
        <f>G139+G138+G136+G133</f>
        <v>65910276.919999994</v>
      </c>
    </row>
    <row r="141" spans="1:5" s="92" customFormat="1" ht="78">
      <c r="A141" s="79" t="s">
        <v>18</v>
      </c>
      <c r="B141" s="98" t="s">
        <v>99</v>
      </c>
      <c r="C141" s="83" t="s">
        <v>19</v>
      </c>
      <c r="D141" s="85"/>
      <c r="E141" s="228">
        <f>E142+E144</f>
        <v>2171.34</v>
      </c>
    </row>
    <row r="142" spans="1:5" s="92" customFormat="1" ht="103.5" customHeight="1">
      <c r="A142" s="84" t="s">
        <v>27</v>
      </c>
      <c r="B142" s="99" t="s">
        <v>99</v>
      </c>
      <c r="C142" s="75" t="s">
        <v>20</v>
      </c>
      <c r="D142" s="85"/>
      <c r="E142" s="228">
        <f>E143</f>
        <v>108.567</v>
      </c>
    </row>
    <row r="143" spans="1:7" ht="25.5">
      <c r="A143" s="33" t="s">
        <v>102</v>
      </c>
      <c r="B143" s="99" t="s">
        <v>99</v>
      </c>
      <c r="C143" s="75" t="s">
        <v>20</v>
      </c>
      <c r="D143" s="76">
        <v>414</v>
      </c>
      <c r="E143" s="344">
        <v>108.567</v>
      </c>
      <c r="G143" s="48"/>
    </row>
    <row r="144" spans="1:5" s="92" customFormat="1" ht="48.75" customHeight="1">
      <c r="A144" s="84" t="s">
        <v>45</v>
      </c>
      <c r="B144" s="99" t="s">
        <v>99</v>
      </c>
      <c r="C144" s="75" t="s">
        <v>44</v>
      </c>
      <c r="D144" s="85"/>
      <c r="E144" s="228">
        <f>E145</f>
        <v>2062.773</v>
      </c>
    </row>
    <row r="145" spans="1:7" ht="25.5">
      <c r="A145" s="33" t="s">
        <v>102</v>
      </c>
      <c r="B145" s="99" t="s">
        <v>99</v>
      </c>
      <c r="C145" s="75" t="s">
        <v>44</v>
      </c>
      <c r="D145" s="76">
        <v>414</v>
      </c>
      <c r="E145" s="227">
        <v>2062.773</v>
      </c>
      <c r="G145" s="48"/>
    </row>
    <row r="146" spans="1:8" s="135" customFormat="1" ht="14.25">
      <c r="A146" s="199" t="s">
        <v>153</v>
      </c>
      <c r="B146" s="124" t="s">
        <v>152</v>
      </c>
      <c r="C146" s="122"/>
      <c r="D146" s="122"/>
      <c r="E146" s="337">
        <f>E147+E155</f>
        <v>7517.02568</v>
      </c>
      <c r="G146" s="251"/>
      <c r="H146" s="253">
        <f>H140-E130*1000</f>
        <v>-4125338.059999995</v>
      </c>
    </row>
    <row r="147" spans="1:5" ht="12.75">
      <c r="A147" s="53" t="s">
        <v>242</v>
      </c>
      <c r="B147" s="98" t="s">
        <v>152</v>
      </c>
      <c r="C147" s="72" t="s">
        <v>74</v>
      </c>
      <c r="D147" s="72"/>
      <c r="E147" s="339">
        <f>E148</f>
        <v>2046.37568</v>
      </c>
    </row>
    <row r="148" spans="1:5" ht="12.75">
      <c r="A148" s="55" t="s">
        <v>165</v>
      </c>
      <c r="B148" s="98" t="s">
        <v>152</v>
      </c>
      <c r="C148" s="51" t="s">
        <v>161</v>
      </c>
      <c r="D148" s="51"/>
      <c r="E148" s="336">
        <f>E149+E151+E153</f>
        <v>2046.37568</v>
      </c>
    </row>
    <row r="149" spans="1:8" ht="25.5">
      <c r="A149" s="33" t="s">
        <v>389</v>
      </c>
      <c r="B149" s="99" t="s">
        <v>152</v>
      </c>
      <c r="C149" s="75" t="s">
        <v>322</v>
      </c>
      <c r="D149" s="76"/>
      <c r="E149" s="344">
        <f>E150</f>
        <v>400</v>
      </c>
      <c r="H149" s="174">
        <f>E140</f>
        <v>8162.65</v>
      </c>
    </row>
    <row r="150" spans="1:5" ht="39">
      <c r="A150" s="61" t="s">
        <v>109</v>
      </c>
      <c r="B150" s="99" t="s">
        <v>152</v>
      </c>
      <c r="C150" s="75" t="s">
        <v>322</v>
      </c>
      <c r="D150" s="76">
        <v>810</v>
      </c>
      <c r="E150" s="344">
        <v>400</v>
      </c>
    </row>
    <row r="151" spans="1:5" s="100" customFormat="1" ht="25.5">
      <c r="A151" s="305" t="s">
        <v>52</v>
      </c>
      <c r="B151" s="58" t="s">
        <v>152</v>
      </c>
      <c r="C151" s="1" t="s">
        <v>51</v>
      </c>
      <c r="D151" s="186"/>
      <c r="E151" s="227">
        <f>E152</f>
        <v>1473.18768</v>
      </c>
    </row>
    <row r="152" spans="1:5" s="100" customFormat="1" ht="25.5">
      <c r="A152" s="64" t="s">
        <v>115</v>
      </c>
      <c r="B152" s="58" t="s">
        <v>152</v>
      </c>
      <c r="C152" s="1" t="s">
        <v>51</v>
      </c>
      <c r="D152" s="186">
        <v>244</v>
      </c>
      <c r="E152" s="227">
        <f>173.18768+1300</f>
        <v>1473.18768</v>
      </c>
    </row>
    <row r="153" spans="1:5" s="100" customFormat="1" ht="25.5">
      <c r="A153" s="305" t="s">
        <v>49</v>
      </c>
      <c r="B153" s="58" t="s">
        <v>152</v>
      </c>
      <c r="C153" s="1" t="s">
        <v>50</v>
      </c>
      <c r="D153" s="186"/>
      <c r="E153" s="227">
        <f>E154</f>
        <v>173.188</v>
      </c>
    </row>
    <row r="154" spans="1:5" s="100" customFormat="1" ht="25.5">
      <c r="A154" s="64" t="s">
        <v>115</v>
      </c>
      <c r="B154" s="58" t="s">
        <v>152</v>
      </c>
      <c r="C154" s="1" t="s">
        <v>50</v>
      </c>
      <c r="D154" s="186">
        <v>244</v>
      </c>
      <c r="E154" s="227">
        <v>173.188</v>
      </c>
    </row>
    <row r="155" spans="1:7" s="92" customFormat="1" ht="39">
      <c r="A155" s="53" t="s">
        <v>383</v>
      </c>
      <c r="B155" s="50" t="s">
        <v>152</v>
      </c>
      <c r="C155" s="51" t="s">
        <v>150</v>
      </c>
      <c r="D155" s="51"/>
      <c r="E155" s="336">
        <f>E156+E159</f>
        <v>5470.65</v>
      </c>
      <c r="G155" s="244"/>
    </row>
    <row r="156" spans="1:7" s="92" customFormat="1" ht="78.75" customHeight="1">
      <c r="A156" s="55" t="s">
        <v>390</v>
      </c>
      <c r="B156" s="50" t="s">
        <v>152</v>
      </c>
      <c r="C156" s="51" t="s">
        <v>154</v>
      </c>
      <c r="D156" s="51"/>
      <c r="E156" s="336">
        <f>E157</f>
        <v>470</v>
      </c>
      <c r="G156" s="244"/>
    </row>
    <row r="157" spans="1:5" ht="103.5">
      <c r="A157" s="57" t="s">
        <v>391</v>
      </c>
      <c r="B157" s="58" t="s">
        <v>152</v>
      </c>
      <c r="C157" s="1" t="s">
        <v>392</v>
      </c>
      <c r="D157" s="1"/>
      <c r="E157" s="341">
        <f>E158</f>
        <v>470</v>
      </c>
    </row>
    <row r="158" spans="1:7" s="49" customFormat="1" ht="25.5">
      <c r="A158" s="64" t="s">
        <v>115</v>
      </c>
      <c r="B158" s="58" t="s">
        <v>152</v>
      </c>
      <c r="C158" s="1" t="s">
        <v>392</v>
      </c>
      <c r="D158" s="1" t="s">
        <v>143</v>
      </c>
      <c r="E158" s="341">
        <f>1000-530</f>
        <v>470</v>
      </c>
      <c r="G158" s="237"/>
    </row>
    <row r="159" spans="1:7" s="101" customFormat="1" ht="92.25" customHeight="1">
      <c r="A159" s="55" t="s">
        <v>393</v>
      </c>
      <c r="B159" s="50" t="s">
        <v>152</v>
      </c>
      <c r="C159" s="51" t="s">
        <v>394</v>
      </c>
      <c r="D159" s="51"/>
      <c r="E159" s="336">
        <f>E160+E163</f>
        <v>5000.65</v>
      </c>
      <c r="G159" s="249"/>
    </row>
    <row r="160" spans="1:7" s="101" customFormat="1" ht="103.5">
      <c r="A160" s="60" t="s">
        <v>68</v>
      </c>
      <c r="B160" s="58" t="s">
        <v>152</v>
      </c>
      <c r="C160" s="1" t="s">
        <v>395</v>
      </c>
      <c r="D160" s="1"/>
      <c r="E160" s="341">
        <f>E161+E162</f>
        <v>2123.15</v>
      </c>
      <c r="G160" s="249"/>
    </row>
    <row r="161" spans="1:5" s="100" customFormat="1" ht="39">
      <c r="A161" s="61" t="s">
        <v>109</v>
      </c>
      <c r="B161" s="58" t="s">
        <v>152</v>
      </c>
      <c r="C161" s="1" t="s">
        <v>395</v>
      </c>
      <c r="D161" s="76">
        <v>810</v>
      </c>
      <c r="E161" s="344">
        <f>320-1</f>
        <v>319</v>
      </c>
    </row>
    <row r="162" spans="1:5" ht="25.5">
      <c r="A162" s="64" t="s">
        <v>115</v>
      </c>
      <c r="B162" s="58" t="s">
        <v>152</v>
      </c>
      <c r="C162" s="1" t="s">
        <v>395</v>
      </c>
      <c r="D162" s="1" t="s">
        <v>143</v>
      </c>
      <c r="E162" s="341">
        <f>2400-800+524.15-320</f>
        <v>1804.15</v>
      </c>
    </row>
    <row r="163" spans="1:5" s="101" customFormat="1" ht="103.5">
      <c r="A163" s="60" t="s">
        <v>66</v>
      </c>
      <c r="B163" s="58" t="s">
        <v>152</v>
      </c>
      <c r="C163" s="1" t="s">
        <v>25</v>
      </c>
      <c r="D163" s="1"/>
      <c r="E163" s="226">
        <f>E164</f>
        <v>2877.5</v>
      </c>
    </row>
    <row r="164" spans="1:5" s="100" customFormat="1" ht="39">
      <c r="A164" s="61" t="s">
        <v>109</v>
      </c>
      <c r="B164" s="58" t="s">
        <v>152</v>
      </c>
      <c r="C164" s="1" t="s">
        <v>25</v>
      </c>
      <c r="D164" s="76">
        <v>810</v>
      </c>
      <c r="E164" s="227">
        <v>2877.5</v>
      </c>
    </row>
    <row r="165" spans="1:5" s="136" customFormat="1" ht="14.25">
      <c r="A165" s="133" t="s">
        <v>231</v>
      </c>
      <c r="B165" s="124" t="s">
        <v>232</v>
      </c>
      <c r="C165" s="122"/>
      <c r="D165" s="122"/>
      <c r="E165" s="224">
        <f>E166+E184</f>
        <v>21140.24354</v>
      </c>
    </row>
    <row r="166" spans="1:5" ht="12.75">
      <c r="A166" s="55" t="s">
        <v>165</v>
      </c>
      <c r="B166" s="98" t="s">
        <v>232</v>
      </c>
      <c r="C166" s="51" t="s">
        <v>161</v>
      </c>
      <c r="D166" s="51"/>
      <c r="E166" s="336">
        <f>E167+E172+E174+E176+E182+E178+E180</f>
        <v>18065.24354</v>
      </c>
    </row>
    <row r="167" spans="1:7" s="49" customFormat="1" ht="39">
      <c r="A167" s="78" t="s">
        <v>245</v>
      </c>
      <c r="B167" s="69" t="s">
        <v>232</v>
      </c>
      <c r="C167" s="68" t="s">
        <v>162</v>
      </c>
      <c r="D167" s="68"/>
      <c r="E167" s="340">
        <f>E168+E169+E170+E171</f>
        <v>7065.7</v>
      </c>
      <c r="G167" s="237"/>
    </row>
    <row r="168" spans="1:7" s="97" customFormat="1" ht="12.75">
      <c r="A168" s="64" t="s">
        <v>246</v>
      </c>
      <c r="B168" s="69" t="s">
        <v>232</v>
      </c>
      <c r="C168" s="68" t="s">
        <v>162</v>
      </c>
      <c r="D168" s="68">
        <v>111</v>
      </c>
      <c r="E168" s="340">
        <f>4959.2+1497.7</f>
        <v>6456.9</v>
      </c>
      <c r="G168" s="245"/>
    </row>
    <row r="169" spans="1:7" s="56" customFormat="1" ht="25.5" hidden="1">
      <c r="A169" s="64" t="s">
        <v>247</v>
      </c>
      <c r="B169" s="69" t="s">
        <v>232</v>
      </c>
      <c r="C169" s="68" t="s">
        <v>162</v>
      </c>
      <c r="D169" s="68">
        <v>112</v>
      </c>
      <c r="E169" s="340">
        <v>0</v>
      </c>
      <c r="G169" s="241"/>
    </row>
    <row r="170" spans="1:7" s="59" customFormat="1" ht="25.5">
      <c r="A170" s="64" t="s">
        <v>115</v>
      </c>
      <c r="B170" s="69" t="s">
        <v>232</v>
      </c>
      <c r="C170" s="68" t="s">
        <v>162</v>
      </c>
      <c r="D170" s="68">
        <v>244</v>
      </c>
      <c r="E170" s="340">
        <f>319.62-20+189.18</f>
        <v>488.8</v>
      </c>
      <c r="G170" s="239"/>
    </row>
    <row r="171" spans="1:7" s="59" customFormat="1" ht="12.75">
      <c r="A171" s="64" t="s">
        <v>144</v>
      </c>
      <c r="B171" s="69" t="s">
        <v>232</v>
      </c>
      <c r="C171" s="68" t="s">
        <v>162</v>
      </c>
      <c r="D171" s="68">
        <v>852</v>
      </c>
      <c r="E171" s="340">
        <f>20+100</f>
        <v>120</v>
      </c>
      <c r="G171" s="239"/>
    </row>
    <row r="172" spans="1:5" ht="25.5">
      <c r="A172" s="78" t="s">
        <v>397</v>
      </c>
      <c r="B172" s="99" t="s">
        <v>232</v>
      </c>
      <c r="C172" s="75" t="s">
        <v>396</v>
      </c>
      <c r="D172" s="76"/>
      <c r="E172" s="344">
        <f>E173</f>
        <v>3835.51831</v>
      </c>
    </row>
    <row r="173" spans="1:5" ht="25.5">
      <c r="A173" s="64" t="s">
        <v>115</v>
      </c>
      <c r="B173" s="99" t="s">
        <v>232</v>
      </c>
      <c r="C173" s="75" t="s">
        <v>396</v>
      </c>
      <c r="D173" s="76">
        <v>244</v>
      </c>
      <c r="E173" s="344">
        <f>2800+1035.51831</f>
        <v>3835.51831</v>
      </c>
    </row>
    <row r="174" spans="1:7" s="100" customFormat="1" ht="39">
      <c r="A174" s="33" t="s">
        <v>398</v>
      </c>
      <c r="B174" s="99" t="s">
        <v>232</v>
      </c>
      <c r="C174" s="75" t="s">
        <v>399</v>
      </c>
      <c r="D174" s="76"/>
      <c r="E174" s="344">
        <f>E175</f>
        <v>150</v>
      </c>
      <c r="G174" s="250"/>
    </row>
    <row r="175" spans="1:7" s="95" customFormat="1" ht="25.5">
      <c r="A175" s="64" t="s">
        <v>115</v>
      </c>
      <c r="B175" s="99" t="s">
        <v>232</v>
      </c>
      <c r="C175" s="75" t="s">
        <v>399</v>
      </c>
      <c r="D175" s="76">
        <v>244</v>
      </c>
      <c r="E175" s="344">
        <f>250-100</f>
        <v>150</v>
      </c>
      <c r="G175" s="248"/>
    </row>
    <row r="176" spans="1:7" s="59" customFormat="1" ht="25.5">
      <c r="A176" s="33" t="s">
        <v>400</v>
      </c>
      <c r="B176" s="99" t="s">
        <v>232</v>
      </c>
      <c r="C176" s="75" t="s">
        <v>401</v>
      </c>
      <c r="D176" s="76"/>
      <c r="E176" s="344">
        <f>E177</f>
        <v>1033.26227</v>
      </c>
      <c r="G176" s="239"/>
    </row>
    <row r="177" spans="1:7" s="59" customFormat="1" ht="25.5">
      <c r="A177" s="64" t="s">
        <v>115</v>
      </c>
      <c r="B177" s="99" t="s">
        <v>232</v>
      </c>
      <c r="C177" s="75" t="s">
        <v>401</v>
      </c>
      <c r="D177" s="76">
        <v>244</v>
      </c>
      <c r="E177" s="344">
        <f>700+100+233.26227</f>
        <v>1033.26227</v>
      </c>
      <c r="G177" s="239"/>
    </row>
    <row r="178" spans="1:5" s="59" customFormat="1" ht="25.5">
      <c r="A178" s="300" t="s">
        <v>63</v>
      </c>
      <c r="B178" s="301" t="s">
        <v>232</v>
      </c>
      <c r="C178" s="302" t="s">
        <v>47</v>
      </c>
      <c r="D178" s="303"/>
      <c r="E178" s="344">
        <f>E179</f>
        <v>239.10922</v>
      </c>
    </row>
    <row r="179" spans="1:5" s="59" customFormat="1" ht="25.5">
      <c r="A179" s="304" t="s">
        <v>115</v>
      </c>
      <c r="B179" s="301" t="s">
        <v>232</v>
      </c>
      <c r="C179" s="302" t="s">
        <v>47</v>
      </c>
      <c r="D179" s="303">
        <v>244</v>
      </c>
      <c r="E179" s="344">
        <v>239.10922</v>
      </c>
    </row>
    <row r="180" spans="1:5" s="59" customFormat="1" ht="39">
      <c r="A180" s="61" t="s">
        <v>71</v>
      </c>
      <c r="B180" s="99" t="s">
        <v>232</v>
      </c>
      <c r="C180" s="75" t="s">
        <v>46</v>
      </c>
      <c r="D180" s="76"/>
      <c r="E180" s="227">
        <f>E181</f>
        <v>5278.15074</v>
      </c>
    </row>
    <row r="181" spans="1:5" s="59" customFormat="1" ht="25.5">
      <c r="A181" s="64" t="s">
        <v>115</v>
      </c>
      <c r="B181" s="99" t="s">
        <v>232</v>
      </c>
      <c r="C181" s="75" t="s">
        <v>46</v>
      </c>
      <c r="D181" s="76">
        <v>244</v>
      </c>
      <c r="E181" s="227">
        <v>5278.15074</v>
      </c>
    </row>
    <row r="182" spans="1:5" s="59" customFormat="1" ht="25.5">
      <c r="A182" s="64" t="s">
        <v>0</v>
      </c>
      <c r="B182" s="99" t="s">
        <v>232</v>
      </c>
      <c r="C182" s="75" t="s">
        <v>459</v>
      </c>
      <c r="D182" s="76"/>
      <c r="E182" s="344">
        <f>E183</f>
        <v>463.503</v>
      </c>
    </row>
    <row r="183" spans="1:5" s="59" customFormat="1" ht="25.5">
      <c r="A183" s="64" t="s">
        <v>115</v>
      </c>
      <c r="B183" s="99" t="s">
        <v>232</v>
      </c>
      <c r="C183" s="75" t="s">
        <v>459</v>
      </c>
      <c r="D183" s="76">
        <v>244</v>
      </c>
      <c r="E183" s="344">
        <v>463.503</v>
      </c>
    </row>
    <row r="184" spans="1:7" s="96" customFormat="1" ht="25.5">
      <c r="A184" s="79" t="s">
        <v>402</v>
      </c>
      <c r="B184" s="98" t="s">
        <v>232</v>
      </c>
      <c r="C184" s="83" t="s">
        <v>156</v>
      </c>
      <c r="D184" s="86"/>
      <c r="E184" s="345">
        <f>E185+E192</f>
        <v>3075</v>
      </c>
      <c r="G184" s="243"/>
    </row>
    <row r="185" spans="1:7" s="92" customFormat="1" ht="51.75">
      <c r="A185" s="79" t="s">
        <v>404</v>
      </c>
      <c r="B185" s="98" t="s">
        <v>232</v>
      </c>
      <c r="C185" s="83" t="s">
        <v>403</v>
      </c>
      <c r="D185" s="86"/>
      <c r="E185" s="345">
        <f>E186+E188+E190</f>
        <v>2625</v>
      </c>
      <c r="G185" s="244"/>
    </row>
    <row r="186" spans="1:5" ht="64.5">
      <c r="A186" s="84" t="s">
        <v>433</v>
      </c>
      <c r="B186" s="99" t="s">
        <v>232</v>
      </c>
      <c r="C186" s="75" t="s">
        <v>405</v>
      </c>
      <c r="D186" s="86"/>
      <c r="E186" s="344">
        <f>E187</f>
        <v>300</v>
      </c>
    </row>
    <row r="187" spans="1:5" ht="25.5">
      <c r="A187" s="64" t="s">
        <v>115</v>
      </c>
      <c r="B187" s="99" t="s">
        <v>232</v>
      </c>
      <c r="C187" s="75" t="s">
        <v>405</v>
      </c>
      <c r="D187" s="76">
        <v>244</v>
      </c>
      <c r="E187" s="344">
        <f>155+145</f>
        <v>300</v>
      </c>
    </row>
    <row r="188" spans="1:5" ht="51.75">
      <c r="A188" s="64" t="s">
        <v>406</v>
      </c>
      <c r="B188" s="99" t="s">
        <v>232</v>
      </c>
      <c r="C188" s="75" t="s">
        <v>407</v>
      </c>
      <c r="D188" s="86"/>
      <c r="E188" s="344">
        <f>E189</f>
        <v>82</v>
      </c>
    </row>
    <row r="189" spans="1:5" ht="25.5">
      <c r="A189" s="64" t="s">
        <v>115</v>
      </c>
      <c r="B189" s="99" t="s">
        <v>232</v>
      </c>
      <c r="C189" s="75" t="s">
        <v>407</v>
      </c>
      <c r="D189" s="76">
        <v>244</v>
      </c>
      <c r="E189" s="344">
        <v>82</v>
      </c>
    </row>
    <row r="190" spans="1:5" ht="51.75">
      <c r="A190" s="64" t="s">
        <v>408</v>
      </c>
      <c r="B190" s="99" t="s">
        <v>232</v>
      </c>
      <c r="C190" s="75" t="s">
        <v>415</v>
      </c>
      <c r="D190" s="86"/>
      <c r="E190" s="344">
        <f>E191</f>
        <v>2243</v>
      </c>
    </row>
    <row r="191" spans="1:5" ht="25.5">
      <c r="A191" s="64" t="s">
        <v>115</v>
      </c>
      <c r="B191" s="99" t="s">
        <v>232</v>
      </c>
      <c r="C191" s="75" t="s">
        <v>415</v>
      </c>
      <c r="D191" s="76">
        <v>244</v>
      </c>
      <c r="E191" s="344">
        <f>2432.18-189.18</f>
        <v>2243</v>
      </c>
    </row>
    <row r="192" spans="1:7" s="92" customFormat="1" ht="51.75">
      <c r="A192" s="79" t="s">
        <v>409</v>
      </c>
      <c r="B192" s="98" t="s">
        <v>232</v>
      </c>
      <c r="C192" s="83" t="s">
        <v>241</v>
      </c>
      <c r="D192" s="86"/>
      <c r="E192" s="345">
        <f>E193+E195</f>
        <v>450</v>
      </c>
      <c r="G192" s="244"/>
    </row>
    <row r="193" spans="1:5" ht="64.5">
      <c r="A193" s="84" t="s">
        <v>34</v>
      </c>
      <c r="B193" s="99" t="s">
        <v>232</v>
      </c>
      <c r="C193" s="75" t="s">
        <v>422</v>
      </c>
      <c r="D193" s="86"/>
      <c r="E193" s="344">
        <f>E194</f>
        <v>450</v>
      </c>
    </row>
    <row r="194" spans="1:5" ht="25.5">
      <c r="A194" s="64" t="s">
        <v>115</v>
      </c>
      <c r="B194" s="99" t="s">
        <v>232</v>
      </c>
      <c r="C194" s="75" t="s">
        <v>422</v>
      </c>
      <c r="D194" s="76">
        <v>244</v>
      </c>
      <c r="E194" s="344">
        <f>227+223</f>
        <v>450</v>
      </c>
    </row>
    <row r="195" spans="1:5" ht="51.75" hidden="1">
      <c r="A195" s="84" t="s">
        <v>434</v>
      </c>
      <c r="B195" s="99" t="s">
        <v>232</v>
      </c>
      <c r="C195" s="75" t="s">
        <v>423</v>
      </c>
      <c r="D195" s="86"/>
      <c r="E195" s="344">
        <f>E196</f>
        <v>0</v>
      </c>
    </row>
    <row r="196" spans="1:5" ht="25.5" hidden="1">
      <c r="A196" s="64" t="s">
        <v>115</v>
      </c>
      <c r="B196" s="99" t="s">
        <v>232</v>
      </c>
      <c r="C196" s="75" t="s">
        <v>423</v>
      </c>
      <c r="D196" s="76">
        <v>244</v>
      </c>
      <c r="E196" s="344"/>
    </row>
    <row r="197" spans="1:7" s="135" customFormat="1" ht="14.25">
      <c r="A197" s="121" t="s">
        <v>182</v>
      </c>
      <c r="B197" s="123" t="s">
        <v>179</v>
      </c>
      <c r="C197" s="122"/>
      <c r="D197" s="122"/>
      <c r="E197" s="337">
        <f>E198</f>
        <v>12891.800000000001</v>
      </c>
      <c r="G197" s="251"/>
    </row>
    <row r="198" spans="1:7" s="132" customFormat="1" ht="14.25">
      <c r="A198" s="121" t="s">
        <v>93</v>
      </c>
      <c r="B198" s="123" t="s">
        <v>92</v>
      </c>
      <c r="C198" s="122"/>
      <c r="D198" s="122"/>
      <c r="E198" s="337">
        <f>E208+E214+E217+E199</f>
        <v>12891.800000000001</v>
      </c>
      <c r="G198" s="247"/>
    </row>
    <row r="199" spans="1:7" ht="13.5">
      <c r="A199" s="121" t="s">
        <v>165</v>
      </c>
      <c r="B199" s="123" t="s">
        <v>92</v>
      </c>
      <c r="C199" s="122" t="s">
        <v>161</v>
      </c>
      <c r="D199" s="122"/>
      <c r="E199" s="337">
        <f>E205+E200+E203</f>
        <v>1395.2</v>
      </c>
      <c r="G199" s="48"/>
    </row>
    <row r="200" spans="1:5" s="59" customFormat="1" ht="25.5">
      <c r="A200" s="61" t="s">
        <v>43</v>
      </c>
      <c r="B200" s="58" t="s">
        <v>92</v>
      </c>
      <c r="C200" s="1" t="s">
        <v>42</v>
      </c>
      <c r="D200" s="1"/>
      <c r="E200" s="226">
        <f>E201+E202</f>
        <v>1045.2</v>
      </c>
    </row>
    <row r="201" spans="1:5" s="59" customFormat="1" ht="25.5">
      <c r="A201" s="61" t="s">
        <v>115</v>
      </c>
      <c r="B201" s="58" t="s">
        <v>92</v>
      </c>
      <c r="C201" s="1" t="s">
        <v>42</v>
      </c>
      <c r="D201" s="1" t="s">
        <v>140</v>
      </c>
      <c r="E201" s="226">
        <v>322.2</v>
      </c>
    </row>
    <row r="202" spans="1:5" s="59" customFormat="1" ht="12.75">
      <c r="A202" s="61" t="s">
        <v>147</v>
      </c>
      <c r="B202" s="58" t="s">
        <v>92</v>
      </c>
      <c r="C202" s="1" t="s">
        <v>42</v>
      </c>
      <c r="D202" s="1" t="s">
        <v>148</v>
      </c>
      <c r="E202" s="226">
        <v>723</v>
      </c>
    </row>
    <row r="203" spans="1:5" s="59" customFormat="1" ht="12.75">
      <c r="A203" s="61" t="s">
        <v>41</v>
      </c>
      <c r="B203" s="58" t="s">
        <v>92</v>
      </c>
      <c r="C203" s="1" t="s">
        <v>40</v>
      </c>
      <c r="D203" s="1"/>
      <c r="E203" s="226">
        <f>E204</f>
        <v>130</v>
      </c>
    </row>
    <row r="204" spans="1:5" s="59" customFormat="1" ht="25.5">
      <c r="A204" s="61" t="s">
        <v>115</v>
      </c>
      <c r="B204" s="58" t="s">
        <v>92</v>
      </c>
      <c r="C204" s="1" t="s">
        <v>40</v>
      </c>
      <c r="D204" s="1" t="s">
        <v>143</v>
      </c>
      <c r="E204" s="226">
        <v>130</v>
      </c>
    </row>
    <row r="205" spans="1:5" s="59" customFormat="1" ht="12.75">
      <c r="A205" s="61" t="s">
        <v>458</v>
      </c>
      <c r="B205" s="58" t="s">
        <v>92</v>
      </c>
      <c r="C205" s="1" t="s">
        <v>457</v>
      </c>
      <c r="D205" s="1"/>
      <c r="E205" s="341">
        <f>E206</f>
        <v>220</v>
      </c>
    </row>
    <row r="206" spans="1:5" s="59" customFormat="1" ht="12.75">
      <c r="A206" s="61" t="s">
        <v>147</v>
      </c>
      <c r="B206" s="58" t="s">
        <v>92</v>
      </c>
      <c r="C206" s="1" t="s">
        <v>457</v>
      </c>
      <c r="D206" s="1" t="s">
        <v>148</v>
      </c>
      <c r="E206" s="341">
        <v>220</v>
      </c>
    </row>
    <row r="207" spans="1:7" s="132" customFormat="1" ht="45.75" customHeight="1">
      <c r="A207" s="121" t="s">
        <v>420</v>
      </c>
      <c r="B207" s="123" t="s">
        <v>92</v>
      </c>
      <c r="C207" s="122" t="s">
        <v>77</v>
      </c>
      <c r="D207" s="122"/>
      <c r="E207" s="337"/>
      <c r="G207" s="247"/>
    </row>
    <row r="208" spans="1:7" s="92" customFormat="1" ht="64.5">
      <c r="A208" s="55" t="s">
        <v>329</v>
      </c>
      <c r="B208" s="50" t="s">
        <v>92</v>
      </c>
      <c r="C208" s="51" t="s">
        <v>85</v>
      </c>
      <c r="D208" s="51"/>
      <c r="E208" s="336">
        <f>E209</f>
        <v>3226.6000000000004</v>
      </c>
      <c r="G208" s="244"/>
    </row>
    <row r="209" spans="1:5" ht="78">
      <c r="A209" s="61" t="s">
        <v>330</v>
      </c>
      <c r="B209" s="58" t="s">
        <v>92</v>
      </c>
      <c r="C209" s="1" t="s">
        <v>96</v>
      </c>
      <c r="D209" s="1"/>
      <c r="E209" s="341">
        <f>E210+E211+E212+E213</f>
        <v>3226.6000000000004</v>
      </c>
    </row>
    <row r="210" spans="1:5" ht="25.5">
      <c r="A210" s="61" t="s">
        <v>139</v>
      </c>
      <c r="B210" s="58" t="s">
        <v>92</v>
      </c>
      <c r="C210" s="1" t="s">
        <v>96</v>
      </c>
      <c r="D210" s="1" t="s">
        <v>140</v>
      </c>
      <c r="E210" s="341">
        <v>2640.6</v>
      </c>
    </row>
    <row r="211" spans="1:5" ht="25.5">
      <c r="A211" s="61" t="s">
        <v>141</v>
      </c>
      <c r="B211" s="58" t="s">
        <v>92</v>
      </c>
      <c r="C211" s="1" t="s">
        <v>96</v>
      </c>
      <c r="D211" s="1" t="s">
        <v>142</v>
      </c>
      <c r="E211" s="341">
        <v>6.3</v>
      </c>
    </row>
    <row r="212" spans="1:5" ht="25.5">
      <c r="A212" s="61" t="s">
        <v>115</v>
      </c>
      <c r="B212" s="58" t="s">
        <v>92</v>
      </c>
      <c r="C212" s="1" t="s">
        <v>96</v>
      </c>
      <c r="D212" s="1" t="s">
        <v>143</v>
      </c>
      <c r="E212" s="341">
        <v>579.7</v>
      </c>
    </row>
    <row r="213" spans="1:7" s="49" customFormat="1" ht="12.75" hidden="1">
      <c r="A213" s="71" t="s">
        <v>144</v>
      </c>
      <c r="B213" s="58" t="s">
        <v>92</v>
      </c>
      <c r="C213" s="1" t="s">
        <v>96</v>
      </c>
      <c r="D213" s="1" t="s">
        <v>145</v>
      </c>
      <c r="E213" s="341">
        <v>0</v>
      </c>
      <c r="G213" s="237"/>
    </row>
    <row r="214" spans="1:7" s="56" customFormat="1" ht="39">
      <c r="A214" s="55" t="s">
        <v>332</v>
      </c>
      <c r="B214" s="50" t="s">
        <v>92</v>
      </c>
      <c r="C214" s="51" t="s">
        <v>86</v>
      </c>
      <c r="D214" s="51"/>
      <c r="E214" s="336">
        <f>E215</f>
        <v>6500</v>
      </c>
      <c r="G214" s="241"/>
    </row>
    <row r="215" spans="1:7" s="56" customFormat="1" ht="78">
      <c r="A215" s="61" t="s">
        <v>331</v>
      </c>
      <c r="B215" s="58" t="s">
        <v>92</v>
      </c>
      <c r="C215" s="1" t="s">
        <v>97</v>
      </c>
      <c r="D215" s="1"/>
      <c r="E215" s="341">
        <f>E216</f>
        <v>6500</v>
      </c>
      <c r="G215" s="241"/>
    </row>
    <row r="216" spans="1:7" s="59" customFormat="1" ht="39">
      <c r="A216" s="65" t="s">
        <v>146</v>
      </c>
      <c r="B216" s="58" t="s">
        <v>92</v>
      </c>
      <c r="C216" s="1" t="s">
        <v>97</v>
      </c>
      <c r="D216" s="1" t="s">
        <v>149</v>
      </c>
      <c r="E216" s="341">
        <v>6500</v>
      </c>
      <c r="G216" s="239"/>
    </row>
    <row r="217" spans="1:7" s="49" customFormat="1" ht="51.75">
      <c r="A217" s="79" t="s">
        <v>333</v>
      </c>
      <c r="B217" s="50" t="s">
        <v>92</v>
      </c>
      <c r="C217" s="83" t="s">
        <v>87</v>
      </c>
      <c r="D217" s="86"/>
      <c r="E217" s="345">
        <f>E218</f>
        <v>1770</v>
      </c>
      <c r="G217" s="237"/>
    </row>
    <row r="218" spans="1:7" s="49" customFormat="1" ht="64.5">
      <c r="A218" s="84" t="s">
        <v>334</v>
      </c>
      <c r="B218" s="58" t="s">
        <v>92</v>
      </c>
      <c r="C218" s="83" t="s">
        <v>347</v>
      </c>
      <c r="D218" s="86"/>
      <c r="E218" s="344">
        <f>E219+E220</f>
        <v>1770</v>
      </c>
      <c r="G218" s="237"/>
    </row>
    <row r="219" spans="1:7" s="56" customFormat="1" ht="25.5">
      <c r="A219" s="61" t="s">
        <v>115</v>
      </c>
      <c r="B219" s="58" t="s">
        <v>92</v>
      </c>
      <c r="C219" s="1" t="s">
        <v>347</v>
      </c>
      <c r="D219" s="1" t="s">
        <v>143</v>
      </c>
      <c r="E219" s="341">
        <f>129+611</f>
        <v>740</v>
      </c>
      <c r="G219" s="241"/>
    </row>
    <row r="220" spans="1:7" s="59" customFormat="1" ht="12.75">
      <c r="A220" s="61" t="s">
        <v>147</v>
      </c>
      <c r="B220" s="58" t="s">
        <v>92</v>
      </c>
      <c r="C220" s="1" t="s">
        <v>347</v>
      </c>
      <c r="D220" s="1" t="s">
        <v>148</v>
      </c>
      <c r="E220" s="341">
        <f>960+40+30</f>
        <v>1030</v>
      </c>
      <c r="G220" s="239"/>
    </row>
    <row r="221" spans="1:7" s="143" customFormat="1" ht="14.25">
      <c r="A221" s="121" t="s">
        <v>171</v>
      </c>
      <c r="B221" s="123" t="s">
        <v>172</v>
      </c>
      <c r="C221" s="122"/>
      <c r="D221" s="122"/>
      <c r="E221" s="337">
        <f>E222+E227</f>
        <v>8751.144999999999</v>
      </c>
      <c r="G221" s="240"/>
    </row>
    <row r="222" spans="1:7" s="143" customFormat="1" ht="14.25">
      <c r="A222" s="121" t="s">
        <v>111</v>
      </c>
      <c r="B222" s="123" t="s">
        <v>166</v>
      </c>
      <c r="C222" s="122"/>
      <c r="D222" s="122"/>
      <c r="E222" s="337">
        <f>E223</f>
        <v>236.88</v>
      </c>
      <c r="G222" s="240"/>
    </row>
    <row r="223" spans="1:7" s="101" customFormat="1" ht="25.5">
      <c r="A223" s="53" t="s">
        <v>339</v>
      </c>
      <c r="B223" s="50" t="s">
        <v>166</v>
      </c>
      <c r="C223" s="51" t="s">
        <v>79</v>
      </c>
      <c r="D223" s="51"/>
      <c r="E223" s="336">
        <f>E224</f>
        <v>236.88</v>
      </c>
      <c r="G223" s="249"/>
    </row>
    <row r="224" spans="1:7" s="101" customFormat="1" ht="51.75">
      <c r="A224" s="55" t="s">
        <v>340</v>
      </c>
      <c r="B224" s="50" t="s">
        <v>166</v>
      </c>
      <c r="C224" s="51" t="s">
        <v>89</v>
      </c>
      <c r="D224" s="51"/>
      <c r="E224" s="336">
        <f>E225</f>
        <v>236.88</v>
      </c>
      <c r="G224" s="249"/>
    </row>
    <row r="225" spans="1:7" s="59" customFormat="1" ht="51.75">
      <c r="A225" s="33" t="s">
        <v>341</v>
      </c>
      <c r="B225" s="58" t="s">
        <v>166</v>
      </c>
      <c r="C225" s="1" t="s">
        <v>338</v>
      </c>
      <c r="D225" s="1"/>
      <c r="E225" s="341">
        <f>E226</f>
        <v>236.88</v>
      </c>
      <c r="G225" s="239"/>
    </row>
    <row r="226" spans="1:7" s="59" customFormat="1" ht="25.5">
      <c r="A226" s="33" t="s">
        <v>112</v>
      </c>
      <c r="B226" s="58" t="s">
        <v>166</v>
      </c>
      <c r="C226" s="1" t="s">
        <v>338</v>
      </c>
      <c r="D226" s="1" t="s">
        <v>110</v>
      </c>
      <c r="E226" s="341">
        <v>236.88</v>
      </c>
      <c r="G226" s="239"/>
    </row>
    <row r="227" spans="1:7" s="143" customFormat="1" ht="14.25">
      <c r="A227" s="121" t="s">
        <v>158</v>
      </c>
      <c r="B227" s="123" t="s">
        <v>157</v>
      </c>
      <c r="C227" s="122"/>
      <c r="D227" s="122"/>
      <c r="E227" s="337">
        <f>E232+E228</f>
        <v>8514.265</v>
      </c>
      <c r="G227" s="240"/>
    </row>
    <row r="228" spans="1:5" ht="12.75">
      <c r="A228" s="53" t="s">
        <v>242</v>
      </c>
      <c r="B228" s="98" t="s">
        <v>157</v>
      </c>
      <c r="C228" s="72" t="s">
        <v>74</v>
      </c>
      <c r="D228" s="72"/>
      <c r="E228" s="339">
        <f>E229</f>
        <v>70</v>
      </c>
    </row>
    <row r="229" spans="1:5" ht="12.75">
      <c r="A229" s="55" t="s">
        <v>165</v>
      </c>
      <c r="B229" s="98" t="s">
        <v>157</v>
      </c>
      <c r="C229" s="51" t="s">
        <v>161</v>
      </c>
      <c r="D229" s="51"/>
      <c r="E229" s="336">
        <f>E230</f>
        <v>70</v>
      </c>
    </row>
    <row r="230" spans="1:7" s="49" customFormat="1" ht="39">
      <c r="A230" s="78" t="s">
        <v>439</v>
      </c>
      <c r="B230" s="98" t="s">
        <v>157</v>
      </c>
      <c r="C230" s="68" t="s">
        <v>438</v>
      </c>
      <c r="D230" s="68"/>
      <c r="E230" s="340">
        <f>E231</f>
        <v>70</v>
      </c>
      <c r="G230" s="237"/>
    </row>
    <row r="231" spans="1:7" s="49" customFormat="1" ht="27.75" customHeight="1">
      <c r="A231" s="78" t="s">
        <v>440</v>
      </c>
      <c r="B231" s="98" t="s">
        <v>157</v>
      </c>
      <c r="C231" s="68" t="s">
        <v>438</v>
      </c>
      <c r="D231" s="70">
        <v>314</v>
      </c>
      <c r="E231" s="340">
        <v>70</v>
      </c>
      <c r="G231" s="237"/>
    </row>
    <row r="232" spans="1:7" s="101" customFormat="1" ht="57.75" customHeight="1">
      <c r="A232" s="53" t="s">
        <v>335</v>
      </c>
      <c r="B232" s="98" t="s">
        <v>157</v>
      </c>
      <c r="C232" s="51" t="s">
        <v>75</v>
      </c>
      <c r="D232" s="51"/>
      <c r="E232" s="336">
        <f>E233</f>
        <v>8444.265</v>
      </c>
      <c r="G232" s="249"/>
    </row>
    <row r="233" spans="1:7" s="101" customFormat="1" ht="90.75">
      <c r="A233" s="55" t="s">
        <v>337</v>
      </c>
      <c r="B233" s="98" t="s">
        <v>157</v>
      </c>
      <c r="C233" s="51" t="s">
        <v>84</v>
      </c>
      <c r="D233" s="51"/>
      <c r="E233" s="336">
        <f>E234+E237+E240+E243</f>
        <v>8444.265</v>
      </c>
      <c r="G233" s="249"/>
    </row>
    <row r="234" spans="1:7" s="59" customFormat="1" ht="103.5">
      <c r="A234" s="60" t="s">
        <v>445</v>
      </c>
      <c r="B234" s="99" t="s">
        <v>157</v>
      </c>
      <c r="C234" s="1" t="s">
        <v>336</v>
      </c>
      <c r="D234" s="1"/>
      <c r="E234" s="341">
        <f>E235+E236</f>
        <v>691.9899999999999</v>
      </c>
      <c r="G234" s="239"/>
    </row>
    <row r="235" spans="1:7" s="95" customFormat="1" ht="12.75" hidden="1">
      <c r="A235" s="61" t="s">
        <v>98</v>
      </c>
      <c r="B235" s="99" t="s">
        <v>157</v>
      </c>
      <c r="C235" s="1" t="s">
        <v>336</v>
      </c>
      <c r="D235" s="1" t="s">
        <v>151</v>
      </c>
      <c r="E235" s="341"/>
      <c r="G235" s="248"/>
    </row>
    <row r="236" spans="1:7" s="95" customFormat="1" ht="12.75">
      <c r="A236" s="61" t="s">
        <v>437</v>
      </c>
      <c r="B236" s="99" t="s">
        <v>157</v>
      </c>
      <c r="C236" s="1" t="s">
        <v>336</v>
      </c>
      <c r="D236" s="1" t="s">
        <v>436</v>
      </c>
      <c r="E236" s="341">
        <f>1500-12.124-277.219-200-210.1-108.567</f>
        <v>691.9899999999999</v>
      </c>
      <c r="G236" s="248"/>
    </row>
    <row r="237" spans="1:5" s="59" customFormat="1" ht="25.5">
      <c r="A237" s="60" t="s">
        <v>36</v>
      </c>
      <c r="B237" s="99" t="s">
        <v>157</v>
      </c>
      <c r="C237" s="1" t="s">
        <v>35</v>
      </c>
      <c r="D237" s="1"/>
      <c r="E237" s="226">
        <f>E238+E239</f>
        <v>754.5</v>
      </c>
    </row>
    <row r="238" spans="1:5" s="95" customFormat="1" ht="12.75" hidden="1">
      <c r="A238" s="61" t="s">
        <v>98</v>
      </c>
      <c r="B238" s="99" t="s">
        <v>157</v>
      </c>
      <c r="C238" s="1" t="s">
        <v>336</v>
      </c>
      <c r="D238" s="1" t="s">
        <v>151</v>
      </c>
      <c r="E238" s="226"/>
    </row>
    <row r="239" spans="1:5" s="95" customFormat="1" ht="12" customHeight="1">
      <c r="A239" s="61" t="s">
        <v>437</v>
      </c>
      <c r="B239" s="99" t="s">
        <v>157</v>
      </c>
      <c r="C239" s="1" t="s">
        <v>35</v>
      </c>
      <c r="D239" s="1" t="s">
        <v>436</v>
      </c>
      <c r="E239" s="226">
        <v>754.5</v>
      </c>
    </row>
    <row r="240" spans="1:5" s="59" customFormat="1" ht="51.75">
      <c r="A240" s="60" t="s">
        <v>64</v>
      </c>
      <c r="B240" s="99" t="s">
        <v>157</v>
      </c>
      <c r="C240" s="1" t="s">
        <v>37</v>
      </c>
      <c r="D240" s="1"/>
      <c r="E240" s="226">
        <f>E241+E242</f>
        <v>4564.975</v>
      </c>
    </row>
    <row r="241" spans="1:5" s="95" customFormat="1" ht="12.75" hidden="1">
      <c r="A241" s="61" t="s">
        <v>98</v>
      </c>
      <c r="B241" s="99" t="s">
        <v>157</v>
      </c>
      <c r="C241" s="1" t="s">
        <v>336</v>
      </c>
      <c r="D241" s="1" t="s">
        <v>151</v>
      </c>
      <c r="E241" s="226"/>
    </row>
    <row r="242" spans="1:5" s="95" customFormat="1" ht="12" customHeight="1">
      <c r="A242" s="61" t="s">
        <v>437</v>
      </c>
      <c r="B242" s="99" t="s">
        <v>157</v>
      </c>
      <c r="C242" s="1" t="s">
        <v>37</v>
      </c>
      <c r="D242" s="1" t="s">
        <v>436</v>
      </c>
      <c r="E242" s="226">
        <v>4564.975</v>
      </c>
    </row>
    <row r="243" spans="1:5" s="59" customFormat="1" ht="25.5">
      <c r="A243" s="60" t="s">
        <v>39</v>
      </c>
      <c r="B243" s="99" t="s">
        <v>157</v>
      </c>
      <c r="C243" s="1" t="s">
        <v>38</v>
      </c>
      <c r="D243" s="1"/>
      <c r="E243" s="226">
        <f>E244+E245</f>
        <v>2432.8</v>
      </c>
    </row>
    <row r="244" spans="1:5" s="95" customFormat="1" ht="12.75" hidden="1">
      <c r="A244" s="61" t="s">
        <v>98</v>
      </c>
      <c r="B244" s="99" t="s">
        <v>157</v>
      </c>
      <c r="C244" s="1" t="s">
        <v>336</v>
      </c>
      <c r="D244" s="1" t="s">
        <v>151</v>
      </c>
      <c r="E244" s="226"/>
    </row>
    <row r="245" spans="1:5" s="95" customFormat="1" ht="12" customHeight="1">
      <c r="A245" s="61" t="s">
        <v>437</v>
      </c>
      <c r="B245" s="99" t="s">
        <v>157</v>
      </c>
      <c r="C245" s="1" t="s">
        <v>38</v>
      </c>
      <c r="D245" s="1" t="s">
        <v>436</v>
      </c>
      <c r="E245" s="226">
        <v>2432.8</v>
      </c>
    </row>
    <row r="246" spans="1:7" s="134" customFormat="1" ht="14.25">
      <c r="A246" s="121" t="s">
        <v>183</v>
      </c>
      <c r="B246" s="123" t="s">
        <v>180</v>
      </c>
      <c r="C246" s="122"/>
      <c r="D246" s="122"/>
      <c r="E246" s="337">
        <f>E247</f>
        <v>4730.84275</v>
      </c>
      <c r="G246" s="238"/>
    </row>
    <row r="247" spans="1:7" s="134" customFormat="1" ht="14.25">
      <c r="A247" s="121" t="s">
        <v>95</v>
      </c>
      <c r="B247" s="123" t="s">
        <v>94</v>
      </c>
      <c r="C247" s="122"/>
      <c r="D247" s="122"/>
      <c r="E247" s="337">
        <f>E248+E252</f>
        <v>4730.84275</v>
      </c>
      <c r="G247" s="238"/>
    </row>
    <row r="248" spans="1:7" s="96" customFormat="1" ht="25.5">
      <c r="A248" s="53" t="s">
        <v>342</v>
      </c>
      <c r="B248" s="50" t="s">
        <v>94</v>
      </c>
      <c r="C248" s="51" t="s">
        <v>78</v>
      </c>
      <c r="D248" s="51"/>
      <c r="E248" s="336">
        <f>E249</f>
        <v>1850</v>
      </c>
      <c r="G248" s="243"/>
    </row>
    <row r="249" spans="1:7" s="96" customFormat="1" ht="39">
      <c r="A249" s="55" t="s">
        <v>343</v>
      </c>
      <c r="B249" s="50" t="s">
        <v>94</v>
      </c>
      <c r="C249" s="51" t="s">
        <v>88</v>
      </c>
      <c r="D249" s="51"/>
      <c r="E249" s="336">
        <f>E250</f>
        <v>1850</v>
      </c>
      <c r="G249" s="243"/>
    </row>
    <row r="250" spans="1:7" s="59" customFormat="1" ht="64.5">
      <c r="A250" s="61" t="s">
        <v>67</v>
      </c>
      <c r="B250" s="58" t="s">
        <v>94</v>
      </c>
      <c r="C250" s="1" t="s">
        <v>421</v>
      </c>
      <c r="D250" s="1"/>
      <c r="E250" s="341">
        <f>E251</f>
        <v>1850</v>
      </c>
      <c r="G250" s="239"/>
    </row>
    <row r="251" spans="1:7" s="59" customFormat="1" ht="25.5">
      <c r="A251" s="61" t="s">
        <v>115</v>
      </c>
      <c r="B251" s="58" t="s">
        <v>94</v>
      </c>
      <c r="C251" s="1" t="s">
        <v>421</v>
      </c>
      <c r="D251" s="1" t="s">
        <v>143</v>
      </c>
      <c r="E251" s="341">
        <f>2300+1000-1450</f>
        <v>1850</v>
      </c>
      <c r="G251" s="239"/>
    </row>
    <row r="252" spans="1:5" s="59" customFormat="1" ht="12.75">
      <c r="A252" s="53" t="s">
        <v>242</v>
      </c>
      <c r="B252" s="98" t="s">
        <v>94</v>
      </c>
      <c r="C252" s="72" t="s">
        <v>74</v>
      </c>
      <c r="D252" s="51"/>
      <c r="E252" s="336">
        <f>E253</f>
        <v>2880.84275</v>
      </c>
    </row>
    <row r="253" spans="1:5" s="59" customFormat="1" ht="12.75">
      <c r="A253" s="55" t="s">
        <v>165</v>
      </c>
      <c r="B253" s="98" t="s">
        <v>94</v>
      </c>
      <c r="C253" s="51" t="s">
        <v>161</v>
      </c>
      <c r="D253" s="1"/>
      <c r="E253" s="341">
        <f>E254+E256+E258</f>
        <v>2880.84275</v>
      </c>
    </row>
    <row r="254" spans="1:5" s="59" customFormat="1" ht="14.25" customHeight="1">
      <c r="A254" s="61" t="s">
        <v>13</v>
      </c>
      <c r="B254" s="99" t="s">
        <v>94</v>
      </c>
      <c r="C254" s="1" t="s">
        <v>12</v>
      </c>
      <c r="D254" s="1"/>
      <c r="E254" s="341">
        <f>E255</f>
        <v>584.36749</v>
      </c>
    </row>
    <row r="255" spans="1:5" s="59" customFormat="1" ht="25.5">
      <c r="A255" s="61" t="s">
        <v>115</v>
      </c>
      <c r="B255" s="99" t="s">
        <v>94</v>
      </c>
      <c r="C255" s="1" t="s">
        <v>12</v>
      </c>
      <c r="D255" s="1" t="s">
        <v>143</v>
      </c>
      <c r="E255" s="341">
        <f>510.1+74.26749</f>
        <v>584.36749</v>
      </c>
    </row>
    <row r="256" spans="1:5" s="59" customFormat="1" ht="12.75">
      <c r="A256" s="61" t="s">
        <v>26</v>
      </c>
      <c r="B256" s="99" t="s">
        <v>94</v>
      </c>
      <c r="C256" s="1" t="s">
        <v>17</v>
      </c>
      <c r="D256" s="1"/>
      <c r="E256" s="341">
        <f>E257</f>
        <v>508</v>
      </c>
    </row>
    <row r="257" spans="1:5" s="59" customFormat="1" ht="25.5">
      <c r="A257" s="61" t="s">
        <v>115</v>
      </c>
      <c r="B257" s="99" t="s">
        <v>94</v>
      </c>
      <c r="C257" s="1" t="s">
        <v>17</v>
      </c>
      <c r="D257" s="1" t="s">
        <v>143</v>
      </c>
      <c r="E257" s="341">
        <v>508</v>
      </c>
    </row>
    <row r="258" spans="1:5" s="59" customFormat="1" ht="39">
      <c r="A258" s="61" t="s">
        <v>71</v>
      </c>
      <c r="B258" s="99" t="s">
        <v>94</v>
      </c>
      <c r="C258" s="1" t="s">
        <v>46</v>
      </c>
      <c r="D258" s="1"/>
      <c r="E258" s="226">
        <f>E259</f>
        <v>1788.47526</v>
      </c>
    </row>
    <row r="259" spans="1:6" s="59" customFormat="1" ht="25.5">
      <c r="A259" s="61" t="s">
        <v>115</v>
      </c>
      <c r="B259" s="99" t="s">
        <v>94</v>
      </c>
      <c r="C259" s="1" t="s">
        <v>46</v>
      </c>
      <c r="D259" s="1" t="s">
        <v>143</v>
      </c>
      <c r="E259" s="226">
        <v>1788.47526</v>
      </c>
      <c r="F259" s="299"/>
    </row>
    <row r="260" spans="1:5" ht="12.75">
      <c r="A260" s="53" t="s">
        <v>242</v>
      </c>
      <c r="B260" s="98" t="s">
        <v>159</v>
      </c>
      <c r="C260" s="83" t="s">
        <v>74</v>
      </c>
      <c r="D260" s="86"/>
      <c r="E260" s="345">
        <f>E261</f>
        <v>575</v>
      </c>
    </row>
    <row r="261" spans="1:5" ht="12.75">
      <c r="A261" s="55" t="s">
        <v>165</v>
      </c>
      <c r="B261" s="98" t="s">
        <v>159</v>
      </c>
      <c r="C261" s="83" t="s">
        <v>161</v>
      </c>
      <c r="D261" s="86"/>
      <c r="E261" s="345">
        <f>E262</f>
        <v>575</v>
      </c>
    </row>
    <row r="262" spans="1:5" ht="64.5">
      <c r="A262" s="84" t="s">
        <v>323</v>
      </c>
      <c r="B262" s="99" t="s">
        <v>159</v>
      </c>
      <c r="C262" s="75" t="s">
        <v>348</v>
      </c>
      <c r="D262" s="86"/>
      <c r="E262" s="344">
        <f>E263</f>
        <v>575</v>
      </c>
    </row>
    <row r="263" spans="1:5" ht="39">
      <c r="A263" s="61" t="s">
        <v>109</v>
      </c>
      <c r="B263" s="99" t="s">
        <v>159</v>
      </c>
      <c r="C263" s="75" t="s">
        <v>348</v>
      </c>
      <c r="D263" s="76">
        <v>810</v>
      </c>
      <c r="E263" s="344">
        <v>575</v>
      </c>
    </row>
    <row r="264" spans="1:5" ht="12.75">
      <c r="A264" s="375" t="s">
        <v>90</v>
      </c>
      <c r="B264" s="376"/>
      <c r="C264" s="376"/>
      <c r="D264" s="377"/>
      <c r="E264" s="339">
        <f>E13+E69+E77+E93+E112+E197+E221+E246+E260</f>
        <v>160372.72228999998</v>
      </c>
    </row>
    <row r="265" ht="12" customHeight="1"/>
    <row r="266" ht="12.75">
      <c r="E266" s="348"/>
    </row>
    <row r="267" ht="12.75">
      <c r="E267" s="349"/>
    </row>
    <row r="268" ht="12.75">
      <c r="E268" s="350"/>
    </row>
    <row r="269" ht="12.75">
      <c r="O269" s="174"/>
    </row>
    <row r="270" ht="12.75">
      <c r="O270" s="174"/>
    </row>
    <row r="271" spans="4:15" ht="12.75">
      <c r="D271" s="265"/>
      <c r="F271" s="266"/>
      <c r="G271" s="267"/>
      <c r="H271" s="266"/>
      <c r="I271" s="266"/>
      <c r="J271" s="266"/>
      <c r="K271" s="266"/>
      <c r="L271" s="266"/>
      <c r="M271" s="266"/>
      <c r="N271" s="266"/>
      <c r="O271" s="268"/>
    </row>
    <row r="272" spans="4:15" ht="12.75">
      <c r="D272" s="265"/>
      <c r="F272" s="266"/>
      <c r="G272" s="267"/>
      <c r="H272" s="266"/>
      <c r="I272" s="266"/>
      <c r="J272" s="266"/>
      <c r="K272" s="266"/>
      <c r="L272" s="266"/>
      <c r="M272" s="266"/>
      <c r="N272" s="266"/>
      <c r="O272" s="266"/>
    </row>
    <row r="273" spans="4:15" ht="12.75">
      <c r="D273" s="265"/>
      <c r="F273" s="266"/>
      <c r="G273" s="267"/>
      <c r="H273" s="266"/>
      <c r="I273" s="266"/>
      <c r="J273" s="266"/>
      <c r="K273" s="266"/>
      <c r="L273" s="266"/>
      <c r="M273" s="266"/>
      <c r="N273" s="266"/>
      <c r="O273" s="266"/>
    </row>
    <row r="274" spans="4:15" ht="12.75">
      <c r="D274" s="265"/>
      <c r="E274" s="350"/>
      <c r="F274" s="266"/>
      <c r="G274" s="267"/>
      <c r="H274" s="266"/>
      <c r="I274" s="266"/>
      <c r="J274" s="266"/>
      <c r="K274" s="266"/>
      <c r="L274" s="266"/>
      <c r="M274" s="266"/>
      <c r="N274" s="266"/>
      <c r="O274" s="266"/>
    </row>
    <row r="275" spans="4:15" ht="12.75">
      <c r="D275" s="265"/>
      <c r="F275" s="266"/>
      <c r="G275" s="267"/>
      <c r="H275" s="266"/>
      <c r="I275" s="266"/>
      <c r="J275" s="266"/>
      <c r="K275" s="266"/>
      <c r="L275" s="266"/>
      <c r="M275" s="266"/>
      <c r="N275" s="266"/>
      <c r="O275" s="266"/>
    </row>
    <row r="276" spans="5:8" ht="12.75">
      <c r="E276" s="350"/>
      <c r="H276" s="220"/>
    </row>
  </sheetData>
  <sheetProtection/>
  <autoFilter ref="A12:E264"/>
  <mergeCells count="2">
    <mergeCell ref="A8:E8"/>
    <mergeCell ref="A264:D264"/>
  </mergeCells>
  <printOptions/>
  <pageMargins left="0.5118110236220472" right="0" top="0" bottom="0" header="0" footer="0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6"/>
  <sheetViews>
    <sheetView tabSelected="1" zoomScale="85" zoomScaleNormal="85" zoomScalePageLayoutView="0" workbookViewId="0" topLeftCell="A1">
      <selection activeCell="F5" sqref="F5"/>
    </sheetView>
  </sheetViews>
  <sheetFormatPr defaultColWidth="8.8515625" defaultRowHeight="15"/>
  <cols>
    <col min="1" max="1" width="56.57421875" style="91" customWidth="1"/>
    <col min="2" max="2" width="6.421875" style="91" customWidth="1"/>
    <col min="3" max="3" width="7.421875" style="49" customWidth="1"/>
    <col min="4" max="4" width="12.140625" style="49" customWidth="1"/>
    <col min="5" max="5" width="7.8515625" style="49" customWidth="1"/>
    <col min="6" max="6" width="18.7109375" style="347" customWidth="1"/>
    <col min="7" max="7" width="4.28125" style="48" hidden="1" customWidth="1"/>
    <col min="8" max="8" width="13.57421875" style="234" hidden="1" customWidth="1"/>
    <col min="9" max="9" width="19.57421875" style="48" hidden="1" customWidth="1"/>
    <col min="10" max="15" width="0" style="48" hidden="1" customWidth="1"/>
    <col min="16" max="16" width="0.9921875" style="48" customWidth="1"/>
    <col min="17" max="16384" width="8.8515625" style="48" customWidth="1"/>
  </cols>
  <sheetData>
    <row r="1" ht="12.75">
      <c r="F1" s="333" t="s">
        <v>137</v>
      </c>
    </row>
    <row r="2" ht="12.75">
      <c r="F2" s="333" t="s">
        <v>136</v>
      </c>
    </row>
    <row r="3" ht="12.75">
      <c r="F3" s="334" t="s">
        <v>261</v>
      </c>
    </row>
    <row r="4" ht="12.75">
      <c r="F4" s="230" t="s">
        <v>73</v>
      </c>
    </row>
    <row r="5" ht="12.75">
      <c r="F5" s="333" t="s">
        <v>427</v>
      </c>
    </row>
    <row r="6" ht="12.75">
      <c r="F6" s="335"/>
    </row>
    <row r="7" ht="12.75">
      <c r="F7" s="335"/>
    </row>
    <row r="8" spans="1:8" s="144" customFormat="1" ht="59.25" customHeight="1">
      <c r="A8" s="374" t="s">
        <v>426</v>
      </c>
      <c r="B8" s="374"/>
      <c r="C8" s="374"/>
      <c r="D8" s="374"/>
      <c r="E8" s="374"/>
      <c r="F8" s="374"/>
      <c r="H8" s="235"/>
    </row>
    <row r="11" spans="1:8" s="52" customFormat="1" ht="25.5">
      <c r="A11" s="50" t="s">
        <v>135</v>
      </c>
      <c r="B11" s="200" t="s">
        <v>138</v>
      </c>
      <c r="C11" s="50" t="s">
        <v>132</v>
      </c>
      <c r="D11" s="51" t="s">
        <v>134</v>
      </c>
      <c r="E11" s="51" t="s">
        <v>133</v>
      </c>
      <c r="F11" s="336" t="s">
        <v>131</v>
      </c>
      <c r="H11" s="236"/>
    </row>
    <row r="12" spans="1:8" s="49" customFormat="1" ht="12.75">
      <c r="A12" s="53"/>
      <c r="B12" s="53"/>
      <c r="C12" s="50"/>
      <c r="D12" s="51"/>
      <c r="E12" s="51"/>
      <c r="F12" s="336"/>
      <c r="H12" s="237"/>
    </row>
    <row r="13" spans="1:8" s="134" customFormat="1" ht="14.25">
      <c r="A13" s="121" t="s">
        <v>170</v>
      </c>
      <c r="B13" s="53" t="s">
        <v>428</v>
      </c>
      <c r="C13" s="123" t="s">
        <v>169</v>
      </c>
      <c r="D13" s="122"/>
      <c r="E13" s="122"/>
      <c r="F13" s="337">
        <f>F14+F20+F41+F46+F51</f>
        <v>21673.91934</v>
      </c>
      <c r="H13" s="238"/>
    </row>
    <row r="14" spans="1:8" s="134" customFormat="1" ht="43.5" customHeight="1">
      <c r="A14" s="127" t="s">
        <v>124</v>
      </c>
      <c r="B14" s="121"/>
      <c r="C14" s="126" t="s">
        <v>123</v>
      </c>
      <c r="D14" s="142"/>
      <c r="E14" s="142"/>
      <c r="F14" s="338">
        <f>F15</f>
        <v>50</v>
      </c>
      <c r="H14" s="238"/>
    </row>
    <row r="15" spans="1:8" s="59" customFormat="1" ht="13.5">
      <c r="A15" s="53" t="s">
        <v>345</v>
      </c>
      <c r="B15" s="127"/>
      <c r="C15" s="73" t="s">
        <v>123</v>
      </c>
      <c r="D15" s="72" t="s">
        <v>130</v>
      </c>
      <c r="E15" s="72"/>
      <c r="F15" s="339">
        <f>F16</f>
        <v>50</v>
      </c>
      <c r="H15" s="239"/>
    </row>
    <row r="16" spans="1:8" s="59" customFormat="1" ht="12.75">
      <c r="A16" s="55" t="s">
        <v>126</v>
      </c>
      <c r="B16" s="53"/>
      <c r="C16" s="73" t="s">
        <v>123</v>
      </c>
      <c r="D16" s="51" t="s">
        <v>125</v>
      </c>
      <c r="E16" s="51"/>
      <c r="F16" s="336">
        <f>F17</f>
        <v>50</v>
      </c>
      <c r="H16" s="239"/>
    </row>
    <row r="17" spans="1:6" ht="25.5">
      <c r="A17" s="71" t="s">
        <v>105</v>
      </c>
      <c r="B17" s="55"/>
      <c r="C17" s="69" t="s">
        <v>123</v>
      </c>
      <c r="D17" s="68" t="s">
        <v>118</v>
      </c>
      <c r="E17" s="68"/>
      <c r="F17" s="340">
        <f>F18+F19</f>
        <v>50</v>
      </c>
    </row>
    <row r="18" spans="1:6" ht="25.5">
      <c r="A18" s="71" t="s">
        <v>115</v>
      </c>
      <c r="B18" s="71"/>
      <c r="C18" s="69" t="s">
        <v>123</v>
      </c>
      <c r="D18" s="68" t="s">
        <v>118</v>
      </c>
      <c r="E18" s="68">
        <v>244</v>
      </c>
      <c r="F18" s="340">
        <v>49.8</v>
      </c>
    </row>
    <row r="19" spans="1:6" ht="12.75">
      <c r="A19" s="64" t="s">
        <v>144</v>
      </c>
      <c r="B19" s="71"/>
      <c r="C19" s="69" t="s">
        <v>123</v>
      </c>
      <c r="D19" s="68" t="s">
        <v>118</v>
      </c>
      <c r="E19" s="68">
        <v>852</v>
      </c>
      <c r="F19" s="340">
        <v>0.2</v>
      </c>
    </row>
    <row r="20" spans="1:8" s="143" customFormat="1" ht="55.5">
      <c r="A20" s="121" t="s">
        <v>114</v>
      </c>
      <c r="B20" s="71"/>
      <c r="C20" s="123" t="s">
        <v>113</v>
      </c>
      <c r="D20" s="122"/>
      <c r="E20" s="122"/>
      <c r="F20" s="337">
        <f>F21+F29</f>
        <v>13506.98634</v>
      </c>
      <c r="H20" s="240"/>
    </row>
    <row r="21" spans="1:8" s="59" customFormat="1" ht="33.75" customHeight="1">
      <c r="A21" s="53" t="s">
        <v>314</v>
      </c>
      <c r="B21" s="121"/>
      <c r="C21" s="50" t="s">
        <v>113</v>
      </c>
      <c r="D21" s="51" t="s">
        <v>76</v>
      </c>
      <c r="E21" s="51"/>
      <c r="F21" s="336">
        <f>F22</f>
        <v>1013.763</v>
      </c>
      <c r="H21" s="239"/>
    </row>
    <row r="22" spans="1:8" s="56" customFormat="1" ht="64.5">
      <c r="A22" s="55" t="s">
        <v>315</v>
      </c>
      <c r="B22" s="53"/>
      <c r="C22" s="50" t="s">
        <v>113</v>
      </c>
      <c r="D22" s="51" t="s">
        <v>83</v>
      </c>
      <c r="E22" s="51"/>
      <c r="F22" s="336">
        <f>F23+F26</f>
        <v>1013.763</v>
      </c>
      <c r="H22" s="241"/>
    </row>
    <row r="23" spans="1:8" s="59" customFormat="1" ht="103.5">
      <c r="A23" s="61" t="s">
        <v>316</v>
      </c>
      <c r="B23" s="55"/>
      <c r="C23" s="58" t="s">
        <v>113</v>
      </c>
      <c r="D23" s="1" t="s">
        <v>317</v>
      </c>
      <c r="E23" s="1"/>
      <c r="F23" s="341">
        <f>F24+F25</f>
        <v>512.384</v>
      </c>
      <c r="H23" s="239"/>
    </row>
    <row r="24" spans="1:8" s="59" customFormat="1" ht="25.5">
      <c r="A24" s="71" t="s">
        <v>117</v>
      </c>
      <c r="B24" s="61"/>
      <c r="C24" s="58" t="s">
        <v>113</v>
      </c>
      <c r="D24" s="1" t="s">
        <v>317</v>
      </c>
      <c r="E24" s="1" t="s">
        <v>91</v>
      </c>
      <c r="F24" s="341">
        <v>466</v>
      </c>
      <c r="H24" s="239"/>
    </row>
    <row r="25" spans="1:8" s="59" customFormat="1" ht="25.5">
      <c r="A25" s="71" t="s">
        <v>115</v>
      </c>
      <c r="B25" s="71"/>
      <c r="C25" s="58" t="s">
        <v>113</v>
      </c>
      <c r="D25" s="1" t="s">
        <v>317</v>
      </c>
      <c r="E25" s="1" t="s">
        <v>143</v>
      </c>
      <c r="F25" s="341">
        <f>46.4-0.016</f>
        <v>46.384</v>
      </c>
      <c r="H25" s="239"/>
    </row>
    <row r="26" spans="1:8" s="59" customFormat="1" ht="103.5">
      <c r="A26" s="61" t="s">
        <v>319</v>
      </c>
      <c r="B26" s="71"/>
      <c r="C26" s="58" t="s">
        <v>113</v>
      </c>
      <c r="D26" s="1" t="s">
        <v>318</v>
      </c>
      <c r="E26" s="1"/>
      <c r="F26" s="341">
        <f>F27+F28</f>
        <v>501.379</v>
      </c>
      <c r="H26" s="239"/>
    </row>
    <row r="27" spans="1:8" s="59" customFormat="1" ht="25.5">
      <c r="A27" s="71" t="s">
        <v>117</v>
      </c>
      <c r="B27" s="61"/>
      <c r="C27" s="58" t="s">
        <v>113</v>
      </c>
      <c r="D27" s="1" t="s">
        <v>318</v>
      </c>
      <c r="E27" s="1" t="s">
        <v>91</v>
      </c>
      <c r="F27" s="341">
        <v>473.6</v>
      </c>
      <c r="H27" s="239"/>
    </row>
    <row r="28" spans="1:8" s="59" customFormat="1" ht="25.5">
      <c r="A28" s="71" t="s">
        <v>115</v>
      </c>
      <c r="B28" s="71"/>
      <c r="C28" s="58" t="s">
        <v>113</v>
      </c>
      <c r="D28" s="1" t="s">
        <v>318</v>
      </c>
      <c r="E28" s="1" t="s">
        <v>143</v>
      </c>
      <c r="F28" s="341">
        <f>27.8-0.021</f>
        <v>27.779</v>
      </c>
      <c r="H28" s="239"/>
    </row>
    <row r="29" spans="1:6" ht="12.75">
      <c r="A29" s="53" t="s">
        <v>345</v>
      </c>
      <c r="B29" s="71"/>
      <c r="C29" s="50" t="s">
        <v>113</v>
      </c>
      <c r="D29" s="72" t="s">
        <v>130</v>
      </c>
      <c r="E29" s="72"/>
      <c r="F29" s="339">
        <f>F30+F33</f>
        <v>12493.223339999999</v>
      </c>
    </row>
    <row r="30" spans="1:6" ht="39">
      <c r="A30" s="55" t="s">
        <v>129</v>
      </c>
      <c r="B30" s="53"/>
      <c r="C30" s="50" t="s">
        <v>113</v>
      </c>
      <c r="D30" s="51" t="s">
        <v>128</v>
      </c>
      <c r="E30" s="51"/>
      <c r="F30" s="336">
        <f>F31</f>
        <v>1761.17334</v>
      </c>
    </row>
    <row r="31" spans="1:6" ht="51.75">
      <c r="A31" s="64" t="s">
        <v>103</v>
      </c>
      <c r="B31" s="55"/>
      <c r="C31" s="58" t="s">
        <v>113</v>
      </c>
      <c r="D31" s="68" t="s">
        <v>127</v>
      </c>
      <c r="E31" s="68"/>
      <c r="F31" s="340">
        <f>F32</f>
        <v>1761.17334</v>
      </c>
    </row>
    <row r="32" spans="1:6" ht="25.5">
      <c r="A32" s="71" t="s">
        <v>117</v>
      </c>
      <c r="B32" s="64"/>
      <c r="C32" s="58" t="s">
        <v>113</v>
      </c>
      <c r="D32" s="68" t="s">
        <v>127</v>
      </c>
      <c r="E32" s="68">
        <v>121</v>
      </c>
      <c r="F32" s="340">
        <f>1315+446.17334</f>
        <v>1761.17334</v>
      </c>
    </row>
    <row r="33" spans="1:6" ht="12.75">
      <c r="A33" s="55" t="s">
        <v>126</v>
      </c>
      <c r="B33" s="71"/>
      <c r="C33" s="50" t="s">
        <v>113</v>
      </c>
      <c r="D33" s="51" t="s">
        <v>125</v>
      </c>
      <c r="E33" s="51"/>
      <c r="F33" s="336">
        <f>F34+F36</f>
        <v>10732.05</v>
      </c>
    </row>
    <row r="34" spans="1:6" ht="39">
      <c r="A34" s="64" t="s">
        <v>104</v>
      </c>
      <c r="B34" s="55"/>
      <c r="C34" s="58" t="s">
        <v>113</v>
      </c>
      <c r="D34" s="68" t="s">
        <v>121</v>
      </c>
      <c r="E34" s="68"/>
      <c r="F34" s="340">
        <f>F35</f>
        <v>7387.4</v>
      </c>
    </row>
    <row r="35" spans="1:16" ht="25.5">
      <c r="A35" s="71" t="s">
        <v>117</v>
      </c>
      <c r="B35" s="64"/>
      <c r="C35" s="58" t="s">
        <v>113</v>
      </c>
      <c r="D35" s="68" t="s">
        <v>121</v>
      </c>
      <c r="E35" s="68">
        <v>121</v>
      </c>
      <c r="F35" s="340">
        <v>7387.4</v>
      </c>
      <c r="P35" s="174"/>
    </row>
    <row r="36" spans="1:6" ht="25.5">
      <c r="A36" s="71" t="s">
        <v>105</v>
      </c>
      <c r="B36" s="71"/>
      <c r="C36" s="58" t="s">
        <v>113</v>
      </c>
      <c r="D36" s="68" t="s">
        <v>118</v>
      </c>
      <c r="E36" s="68"/>
      <c r="F36" s="340">
        <f>F37+F39+F40+F38</f>
        <v>3344.65</v>
      </c>
    </row>
    <row r="37" spans="1:6" ht="25.5">
      <c r="A37" s="71" t="s">
        <v>119</v>
      </c>
      <c r="B37" s="71"/>
      <c r="C37" s="58" t="s">
        <v>113</v>
      </c>
      <c r="D37" s="68" t="s">
        <v>118</v>
      </c>
      <c r="E37" s="68">
        <v>122</v>
      </c>
      <c r="F37" s="340">
        <v>5</v>
      </c>
    </row>
    <row r="38" spans="1:7" ht="25.5" hidden="1">
      <c r="A38" s="65" t="s">
        <v>116</v>
      </c>
      <c r="B38" s="71"/>
      <c r="C38" s="58" t="s">
        <v>113</v>
      </c>
      <c r="D38" s="68" t="s">
        <v>118</v>
      </c>
      <c r="E38" s="68">
        <v>242</v>
      </c>
      <c r="F38" s="340">
        <v>0</v>
      </c>
      <c r="G38" s="174"/>
    </row>
    <row r="39" spans="1:6" ht="25.5">
      <c r="A39" s="71" t="s">
        <v>115</v>
      </c>
      <c r="B39" s="65"/>
      <c r="C39" s="58" t="s">
        <v>113</v>
      </c>
      <c r="D39" s="68" t="s">
        <v>118</v>
      </c>
      <c r="E39" s="68">
        <v>244</v>
      </c>
      <c r="F39" s="340">
        <f>2369.65+600+300</f>
        <v>3269.65</v>
      </c>
    </row>
    <row r="40" spans="1:6" ht="12.75">
      <c r="A40" s="71" t="s">
        <v>144</v>
      </c>
      <c r="B40" s="71"/>
      <c r="C40" s="58" t="s">
        <v>113</v>
      </c>
      <c r="D40" s="68" t="s">
        <v>118</v>
      </c>
      <c r="E40" s="68">
        <v>852</v>
      </c>
      <c r="F40" s="340">
        <v>70</v>
      </c>
    </row>
    <row r="41" spans="1:8" s="138" customFormat="1" ht="20.25" customHeight="1">
      <c r="A41" s="127" t="s">
        <v>320</v>
      </c>
      <c r="B41" s="71"/>
      <c r="C41" s="124" t="s">
        <v>313</v>
      </c>
      <c r="D41" s="139"/>
      <c r="E41" s="139"/>
      <c r="F41" s="337">
        <f>F42</f>
        <v>550</v>
      </c>
      <c r="H41" s="242"/>
    </row>
    <row r="42" spans="1:8" s="96" customFormat="1" ht="13.5">
      <c r="A42" s="53" t="s">
        <v>242</v>
      </c>
      <c r="B42" s="127"/>
      <c r="C42" s="98" t="s">
        <v>313</v>
      </c>
      <c r="D42" s="72" t="s">
        <v>74</v>
      </c>
      <c r="E42" s="72"/>
      <c r="F42" s="339">
        <f>F43</f>
        <v>550</v>
      </c>
      <c r="H42" s="243"/>
    </row>
    <row r="43" spans="1:8" s="96" customFormat="1" ht="12.75">
      <c r="A43" s="53" t="s">
        <v>345</v>
      </c>
      <c r="B43" s="53"/>
      <c r="C43" s="98" t="s">
        <v>313</v>
      </c>
      <c r="D43" s="51" t="s">
        <v>321</v>
      </c>
      <c r="E43" s="51"/>
      <c r="F43" s="336">
        <f>F44</f>
        <v>550</v>
      </c>
      <c r="H43" s="243"/>
    </row>
    <row r="44" spans="1:8" s="59" customFormat="1" ht="25.5">
      <c r="A44" s="71" t="s">
        <v>105</v>
      </c>
      <c r="B44" s="53"/>
      <c r="C44" s="99" t="s">
        <v>313</v>
      </c>
      <c r="D44" s="68" t="s">
        <v>344</v>
      </c>
      <c r="E44" s="68"/>
      <c r="F44" s="340">
        <f>F45</f>
        <v>550</v>
      </c>
      <c r="H44" s="239"/>
    </row>
    <row r="45" spans="1:8" s="59" customFormat="1" ht="25.5">
      <c r="A45" s="71" t="s">
        <v>115</v>
      </c>
      <c r="B45" s="71"/>
      <c r="C45" s="99" t="s">
        <v>313</v>
      </c>
      <c r="D45" s="68" t="s">
        <v>344</v>
      </c>
      <c r="E45" s="68">
        <v>244</v>
      </c>
      <c r="F45" s="340">
        <f>400+150</f>
        <v>550</v>
      </c>
      <c r="H45" s="239"/>
    </row>
    <row r="46" spans="1:8" s="138" customFormat="1" ht="14.25">
      <c r="A46" s="140" t="s">
        <v>250</v>
      </c>
      <c r="B46" s="71"/>
      <c r="C46" s="123" t="s">
        <v>164</v>
      </c>
      <c r="D46" s="128"/>
      <c r="E46" s="131"/>
      <c r="F46" s="342">
        <f>F47</f>
        <v>390</v>
      </c>
      <c r="H46" s="242"/>
    </row>
    <row r="47" spans="1:8" s="56" customFormat="1" ht="13.5">
      <c r="A47" s="53" t="s">
        <v>242</v>
      </c>
      <c r="B47" s="140"/>
      <c r="C47" s="50" t="s">
        <v>164</v>
      </c>
      <c r="D47" s="93" t="s">
        <v>74</v>
      </c>
      <c r="E47" s="93"/>
      <c r="F47" s="336">
        <f>F48</f>
        <v>390</v>
      </c>
      <c r="H47" s="241"/>
    </row>
    <row r="48" spans="1:8" s="56" customFormat="1" ht="12.75">
      <c r="A48" s="55" t="s">
        <v>165</v>
      </c>
      <c r="B48" s="53"/>
      <c r="C48" s="50" t="s">
        <v>164</v>
      </c>
      <c r="D48" s="94" t="s">
        <v>161</v>
      </c>
      <c r="E48" s="94"/>
      <c r="F48" s="336">
        <f>F49</f>
        <v>390</v>
      </c>
      <c r="H48" s="241"/>
    </row>
    <row r="49" spans="1:8" s="59" customFormat="1" ht="39">
      <c r="A49" s="64" t="s">
        <v>346</v>
      </c>
      <c r="B49" s="55"/>
      <c r="C49" s="58" t="s">
        <v>164</v>
      </c>
      <c r="D49" s="68" t="s">
        <v>163</v>
      </c>
      <c r="E49" s="68"/>
      <c r="F49" s="340">
        <f>F50</f>
        <v>390</v>
      </c>
      <c r="H49" s="239"/>
    </row>
    <row r="50" spans="1:8" s="59" customFormat="1" ht="12.75">
      <c r="A50" s="64" t="s">
        <v>244</v>
      </c>
      <c r="B50" s="64"/>
      <c r="C50" s="58" t="s">
        <v>164</v>
      </c>
      <c r="D50" s="68" t="s">
        <v>163</v>
      </c>
      <c r="E50" s="68">
        <v>870</v>
      </c>
      <c r="F50" s="340">
        <f>350+110-70</f>
        <v>390</v>
      </c>
      <c r="H50" s="239"/>
    </row>
    <row r="51" spans="1:8" s="143" customFormat="1" ht="14.25">
      <c r="A51" s="121" t="s">
        <v>122</v>
      </c>
      <c r="B51" s="64"/>
      <c r="C51" s="123" t="s">
        <v>120</v>
      </c>
      <c r="D51" s="122"/>
      <c r="E51" s="122"/>
      <c r="F51" s="337">
        <f>F52</f>
        <v>7176.933</v>
      </c>
      <c r="H51" s="240"/>
    </row>
    <row r="52" spans="1:8" s="92" customFormat="1" ht="13.5">
      <c r="A52" s="53" t="s">
        <v>242</v>
      </c>
      <c r="B52" s="121"/>
      <c r="C52" s="98" t="s">
        <v>120</v>
      </c>
      <c r="D52" s="72" t="s">
        <v>74</v>
      </c>
      <c r="E52" s="72"/>
      <c r="F52" s="339">
        <f>F53</f>
        <v>7176.933</v>
      </c>
      <c r="H52" s="244"/>
    </row>
    <row r="53" spans="1:8" s="92" customFormat="1" ht="12.75">
      <c r="A53" s="55" t="s">
        <v>165</v>
      </c>
      <c r="B53" s="53"/>
      <c r="C53" s="98" t="s">
        <v>120</v>
      </c>
      <c r="D53" s="51" t="s">
        <v>161</v>
      </c>
      <c r="E53" s="51"/>
      <c r="F53" s="336">
        <f>F54+F59+F61+F63+F65+F67</f>
        <v>7176.933</v>
      </c>
      <c r="H53" s="244"/>
    </row>
    <row r="54" spans="1:8" s="49" customFormat="1" ht="39">
      <c r="A54" s="78" t="s">
        <v>245</v>
      </c>
      <c r="B54" s="55"/>
      <c r="C54" s="69" t="s">
        <v>120</v>
      </c>
      <c r="D54" s="68" t="s">
        <v>162</v>
      </c>
      <c r="E54" s="68"/>
      <c r="F54" s="340">
        <f>F55+F57+F58</f>
        <v>5469.39</v>
      </c>
      <c r="H54" s="237"/>
    </row>
    <row r="55" spans="1:8" s="97" customFormat="1" ht="12.75">
      <c r="A55" s="64" t="s">
        <v>246</v>
      </c>
      <c r="B55" s="78"/>
      <c r="C55" s="69" t="s">
        <v>120</v>
      </c>
      <c r="D55" s="68" t="s">
        <v>162</v>
      </c>
      <c r="E55" s="68">
        <v>111</v>
      </c>
      <c r="F55" s="340">
        <f>1125.55+3727</f>
        <v>4852.55</v>
      </c>
      <c r="H55" s="245"/>
    </row>
    <row r="56" spans="1:8" s="56" customFormat="1" ht="25.5" hidden="1">
      <c r="A56" s="64" t="s">
        <v>247</v>
      </c>
      <c r="B56" s="64"/>
      <c r="C56" s="69" t="s">
        <v>120</v>
      </c>
      <c r="D56" s="68" t="s">
        <v>162</v>
      </c>
      <c r="E56" s="68">
        <v>112</v>
      </c>
      <c r="F56" s="340">
        <v>0</v>
      </c>
      <c r="H56" s="241"/>
    </row>
    <row r="57" spans="1:8" s="59" customFormat="1" ht="25.5">
      <c r="A57" s="64" t="s">
        <v>115</v>
      </c>
      <c r="B57" s="64"/>
      <c r="C57" s="69" t="s">
        <v>120</v>
      </c>
      <c r="D57" s="68" t="s">
        <v>162</v>
      </c>
      <c r="E57" s="68">
        <v>244</v>
      </c>
      <c r="F57" s="340">
        <f>851.84-110-145</f>
        <v>596.84</v>
      </c>
      <c r="H57" s="239"/>
    </row>
    <row r="58" spans="1:8" s="59" customFormat="1" ht="12.75">
      <c r="A58" s="64" t="s">
        <v>144</v>
      </c>
      <c r="B58" s="64"/>
      <c r="C58" s="69" t="s">
        <v>120</v>
      </c>
      <c r="D58" s="68" t="s">
        <v>162</v>
      </c>
      <c r="E58" s="68">
        <v>852</v>
      </c>
      <c r="F58" s="340">
        <f>10+10</f>
        <v>20</v>
      </c>
      <c r="H58" s="239"/>
    </row>
    <row r="59" spans="1:6" ht="39.75" customHeight="1">
      <c r="A59" s="64" t="s">
        <v>248</v>
      </c>
      <c r="B59" s="64"/>
      <c r="C59" s="58" t="s">
        <v>120</v>
      </c>
      <c r="D59" s="68" t="s">
        <v>349</v>
      </c>
      <c r="E59" s="68"/>
      <c r="F59" s="340">
        <f>F60</f>
        <v>525</v>
      </c>
    </row>
    <row r="60" spans="1:6" ht="25.5">
      <c r="A60" s="64" t="s">
        <v>115</v>
      </c>
      <c r="B60" s="64"/>
      <c r="C60" s="58" t="s">
        <v>120</v>
      </c>
      <c r="D60" s="68" t="s">
        <v>349</v>
      </c>
      <c r="E60" s="68">
        <v>244</v>
      </c>
      <c r="F60" s="340">
        <f>200+50+275</f>
        <v>525</v>
      </c>
    </row>
    <row r="61" spans="1:8" s="49" customFormat="1" ht="25.5">
      <c r="A61" s="64" t="s">
        <v>249</v>
      </c>
      <c r="B61" s="64"/>
      <c r="C61" s="58" t="s">
        <v>120</v>
      </c>
      <c r="D61" s="68" t="s">
        <v>350</v>
      </c>
      <c r="E61" s="68"/>
      <c r="F61" s="340">
        <f>F62</f>
        <v>1055.219</v>
      </c>
      <c r="H61" s="237"/>
    </row>
    <row r="62" spans="1:8" s="49" customFormat="1" ht="25.5">
      <c r="A62" s="64" t="s">
        <v>115</v>
      </c>
      <c r="B62" s="64"/>
      <c r="C62" s="58" t="s">
        <v>120</v>
      </c>
      <c r="D62" s="68" t="s">
        <v>350</v>
      </c>
      <c r="E62" s="68">
        <v>244</v>
      </c>
      <c r="F62" s="340">
        <f>300+277.219+200+278</f>
        <v>1055.219</v>
      </c>
      <c r="H62" s="237"/>
    </row>
    <row r="63" spans="1:6" ht="25.5">
      <c r="A63" s="64" t="s">
        <v>243</v>
      </c>
      <c r="B63" s="64"/>
      <c r="C63" s="99" t="s">
        <v>120</v>
      </c>
      <c r="D63" s="68" t="s">
        <v>351</v>
      </c>
      <c r="E63" s="68"/>
      <c r="F63" s="340">
        <f>F64</f>
        <v>15.2</v>
      </c>
    </row>
    <row r="64" spans="1:6" ht="12.75">
      <c r="A64" s="71" t="s">
        <v>144</v>
      </c>
      <c r="B64" s="64"/>
      <c r="C64" s="99" t="s">
        <v>120</v>
      </c>
      <c r="D64" s="68" t="s">
        <v>351</v>
      </c>
      <c r="E64" s="68">
        <v>852</v>
      </c>
      <c r="F64" s="340">
        <v>15.2</v>
      </c>
    </row>
    <row r="65" spans="1:8" ht="25.5">
      <c r="A65" s="71" t="s">
        <v>1</v>
      </c>
      <c r="B65" s="71"/>
      <c r="C65" s="58" t="s">
        <v>120</v>
      </c>
      <c r="D65" s="68" t="s">
        <v>441</v>
      </c>
      <c r="E65" s="68"/>
      <c r="F65" s="340">
        <f>F66</f>
        <v>12.124</v>
      </c>
      <c r="H65" s="48"/>
    </row>
    <row r="66" spans="1:6" s="49" customFormat="1" ht="25.5">
      <c r="A66" s="64" t="s">
        <v>115</v>
      </c>
      <c r="B66" s="71"/>
      <c r="C66" s="58" t="s">
        <v>120</v>
      </c>
      <c r="D66" s="68" t="s">
        <v>441</v>
      </c>
      <c r="E66" s="68">
        <v>244</v>
      </c>
      <c r="F66" s="340">
        <v>12.124</v>
      </c>
    </row>
    <row r="67" spans="1:6" s="49" customFormat="1" ht="25.5">
      <c r="A67" s="64" t="s">
        <v>3</v>
      </c>
      <c r="B67" s="71"/>
      <c r="C67" s="58" t="s">
        <v>120</v>
      </c>
      <c r="D67" s="68" t="s">
        <v>2</v>
      </c>
      <c r="E67" s="68"/>
      <c r="F67" s="340">
        <f>F68</f>
        <v>100</v>
      </c>
    </row>
    <row r="68" spans="1:6" s="49" customFormat="1" ht="25.5">
      <c r="A68" s="64" t="s">
        <v>115</v>
      </c>
      <c r="B68" s="71"/>
      <c r="C68" s="58" t="s">
        <v>120</v>
      </c>
      <c r="D68" s="68" t="s">
        <v>2</v>
      </c>
      <c r="E68" s="68">
        <v>244</v>
      </c>
      <c r="F68" s="340">
        <v>100</v>
      </c>
    </row>
    <row r="69" spans="1:8" s="125" customFormat="1" ht="14.25">
      <c r="A69" s="121" t="s">
        <v>372</v>
      </c>
      <c r="B69" s="71"/>
      <c r="C69" s="124" t="s">
        <v>310</v>
      </c>
      <c r="D69" s="122"/>
      <c r="E69" s="122"/>
      <c r="F69" s="337">
        <f>F70</f>
        <v>498.35400000000004</v>
      </c>
      <c r="H69" s="246"/>
    </row>
    <row r="70" spans="1:8" s="134" customFormat="1" ht="14.25">
      <c r="A70" s="121" t="s">
        <v>311</v>
      </c>
      <c r="B70" s="121"/>
      <c r="C70" s="124" t="s">
        <v>312</v>
      </c>
      <c r="D70" s="122"/>
      <c r="E70" s="122"/>
      <c r="F70" s="337">
        <f>F71</f>
        <v>498.35400000000004</v>
      </c>
      <c r="H70" s="238"/>
    </row>
    <row r="71" spans="1:8" s="92" customFormat="1" ht="13.5">
      <c r="A71" s="53" t="s">
        <v>242</v>
      </c>
      <c r="B71" s="121"/>
      <c r="C71" s="98" t="s">
        <v>312</v>
      </c>
      <c r="D71" s="72" t="s">
        <v>74</v>
      </c>
      <c r="E71" s="72"/>
      <c r="F71" s="339">
        <f>F72</f>
        <v>498.35400000000004</v>
      </c>
      <c r="H71" s="244"/>
    </row>
    <row r="72" spans="1:8" s="92" customFormat="1" ht="12.75">
      <c r="A72" s="55" t="s">
        <v>165</v>
      </c>
      <c r="B72" s="53"/>
      <c r="C72" s="98" t="s">
        <v>312</v>
      </c>
      <c r="D72" s="51" t="s">
        <v>161</v>
      </c>
      <c r="E72" s="51"/>
      <c r="F72" s="336">
        <f>F73</f>
        <v>498.35400000000004</v>
      </c>
      <c r="H72" s="244"/>
    </row>
    <row r="73" spans="1:8" s="49" customFormat="1" ht="39">
      <c r="A73" s="78" t="s">
        <v>435</v>
      </c>
      <c r="B73" s="55"/>
      <c r="C73" s="69" t="s">
        <v>312</v>
      </c>
      <c r="D73" s="68" t="s">
        <v>373</v>
      </c>
      <c r="E73" s="68"/>
      <c r="F73" s="340">
        <f>F74+F75+F76</f>
        <v>498.35400000000004</v>
      </c>
      <c r="H73" s="237"/>
    </row>
    <row r="74" spans="1:8" s="97" customFormat="1" ht="12.75">
      <c r="A74" s="64" t="s">
        <v>246</v>
      </c>
      <c r="B74" s="78"/>
      <c r="C74" s="69" t="s">
        <v>312</v>
      </c>
      <c r="D74" s="68" t="s">
        <v>373</v>
      </c>
      <c r="E74" s="68">
        <v>121</v>
      </c>
      <c r="F74" s="340">
        <v>480</v>
      </c>
      <c r="H74" s="245"/>
    </row>
    <row r="75" spans="1:8" s="56" customFormat="1" ht="25.5">
      <c r="A75" s="64" t="s">
        <v>247</v>
      </c>
      <c r="B75" s="64"/>
      <c r="C75" s="69" t="s">
        <v>312</v>
      </c>
      <c r="D75" s="68" t="s">
        <v>373</v>
      </c>
      <c r="E75" s="68">
        <v>122</v>
      </c>
      <c r="F75" s="340">
        <v>0.3</v>
      </c>
      <c r="H75" s="241"/>
    </row>
    <row r="76" spans="1:8" s="59" customFormat="1" ht="25.5">
      <c r="A76" s="64" t="s">
        <v>115</v>
      </c>
      <c r="B76" s="64"/>
      <c r="C76" s="69" t="s">
        <v>312</v>
      </c>
      <c r="D76" s="68" t="s">
        <v>373</v>
      </c>
      <c r="E76" s="68">
        <v>244</v>
      </c>
      <c r="F76" s="340">
        <f>29.832-11.778</f>
        <v>18.054000000000002</v>
      </c>
      <c r="H76" s="239"/>
    </row>
    <row r="77" spans="1:8" s="125" customFormat="1" ht="27.75">
      <c r="A77" s="121" t="s">
        <v>175</v>
      </c>
      <c r="B77" s="64"/>
      <c r="C77" s="124" t="s">
        <v>174</v>
      </c>
      <c r="D77" s="122"/>
      <c r="E77" s="122"/>
      <c r="F77" s="337">
        <f>F78+F83+F88</f>
        <v>499.99999999999994</v>
      </c>
      <c r="H77" s="246"/>
    </row>
    <row r="78" spans="1:8" s="134" customFormat="1" ht="42">
      <c r="A78" s="121" t="s">
        <v>176</v>
      </c>
      <c r="B78" s="121"/>
      <c r="C78" s="124" t="s">
        <v>155</v>
      </c>
      <c r="D78" s="122"/>
      <c r="E78" s="122"/>
      <c r="F78" s="337">
        <f>F79</f>
        <v>261.79999999999995</v>
      </c>
      <c r="H78" s="238"/>
    </row>
    <row r="79" spans="1:8" s="59" customFormat="1" ht="25.5">
      <c r="A79" s="53" t="s">
        <v>352</v>
      </c>
      <c r="B79" s="121"/>
      <c r="C79" s="98" t="s">
        <v>155</v>
      </c>
      <c r="D79" s="51" t="s">
        <v>76</v>
      </c>
      <c r="E79" s="51"/>
      <c r="F79" s="336">
        <f>F80</f>
        <v>261.79999999999995</v>
      </c>
      <c r="H79" s="239"/>
    </row>
    <row r="80" spans="1:8" s="56" customFormat="1" ht="51.75">
      <c r="A80" s="55" t="s">
        <v>353</v>
      </c>
      <c r="B80" s="53"/>
      <c r="C80" s="98" t="s">
        <v>155</v>
      </c>
      <c r="D80" s="51" t="s">
        <v>81</v>
      </c>
      <c r="E80" s="51"/>
      <c r="F80" s="336">
        <f>F81</f>
        <v>261.79999999999995</v>
      </c>
      <c r="H80" s="241"/>
    </row>
    <row r="81" spans="1:8" s="59" customFormat="1" ht="78">
      <c r="A81" s="61" t="s">
        <v>355</v>
      </c>
      <c r="B81" s="55"/>
      <c r="C81" s="99" t="s">
        <v>155</v>
      </c>
      <c r="D81" s="1" t="s">
        <v>354</v>
      </c>
      <c r="E81" s="1"/>
      <c r="F81" s="341">
        <f>F82</f>
        <v>261.79999999999995</v>
      </c>
      <c r="H81" s="239"/>
    </row>
    <row r="82" spans="1:8" s="59" customFormat="1" ht="25.5">
      <c r="A82" s="71" t="s">
        <v>115</v>
      </c>
      <c r="B82" s="61"/>
      <c r="C82" s="99" t="s">
        <v>155</v>
      </c>
      <c r="D82" s="1" t="s">
        <v>354</v>
      </c>
      <c r="E82" s="1" t="s">
        <v>143</v>
      </c>
      <c r="F82" s="341">
        <f>700-138.2-300</f>
        <v>261.79999999999995</v>
      </c>
      <c r="H82" s="239"/>
    </row>
    <row r="83" spans="1:8" s="132" customFormat="1" ht="14.25">
      <c r="A83" s="129" t="s">
        <v>235</v>
      </c>
      <c r="B83" s="71"/>
      <c r="C83" s="128" t="s">
        <v>236</v>
      </c>
      <c r="D83" s="130"/>
      <c r="E83" s="131"/>
      <c r="F83" s="343">
        <f>F84</f>
        <v>234.2</v>
      </c>
      <c r="H83" s="247"/>
    </row>
    <row r="84" spans="1:8" s="59" customFormat="1" ht="25.5">
      <c r="A84" s="53" t="s">
        <v>352</v>
      </c>
      <c r="B84" s="129"/>
      <c r="C84" s="98" t="s">
        <v>236</v>
      </c>
      <c r="D84" s="51" t="s">
        <v>76</v>
      </c>
      <c r="E84" s="51"/>
      <c r="F84" s="336">
        <f>F86</f>
        <v>234.2</v>
      </c>
      <c r="H84" s="239"/>
    </row>
    <row r="85" spans="1:8" s="59" customFormat="1" ht="51.75">
      <c r="A85" s="53" t="s">
        <v>419</v>
      </c>
      <c r="B85" s="53"/>
      <c r="C85" s="190" t="s">
        <v>236</v>
      </c>
      <c r="D85" s="191" t="s">
        <v>82</v>
      </c>
      <c r="E85" s="51"/>
      <c r="F85" s="336">
        <f>F86</f>
        <v>234.2</v>
      </c>
      <c r="H85" s="239"/>
    </row>
    <row r="86" spans="1:6" ht="51.75">
      <c r="A86" s="84" t="s">
        <v>356</v>
      </c>
      <c r="B86" s="53"/>
      <c r="C86" s="77" t="s">
        <v>236</v>
      </c>
      <c r="D86" s="75" t="s">
        <v>357</v>
      </c>
      <c r="E86" s="87"/>
      <c r="F86" s="344">
        <f>F87</f>
        <v>234.2</v>
      </c>
    </row>
    <row r="87" spans="1:6" ht="25.5">
      <c r="A87" s="64" t="s">
        <v>115</v>
      </c>
      <c r="B87" s="84"/>
      <c r="C87" s="77" t="s">
        <v>236</v>
      </c>
      <c r="D87" s="75" t="s">
        <v>357</v>
      </c>
      <c r="E87" s="76">
        <v>244</v>
      </c>
      <c r="F87" s="344">
        <f>96+138.2</f>
        <v>234.2</v>
      </c>
    </row>
    <row r="88" spans="1:8" s="125" customFormat="1" ht="27.75">
      <c r="A88" s="127" t="s">
        <v>233</v>
      </c>
      <c r="B88" s="64"/>
      <c r="C88" s="128" t="s">
        <v>234</v>
      </c>
      <c r="D88" s="122"/>
      <c r="E88" s="122"/>
      <c r="F88" s="337">
        <f>F89</f>
        <v>4</v>
      </c>
      <c r="H88" s="246"/>
    </row>
    <row r="89" spans="1:8" s="59" customFormat="1" ht="25.5">
      <c r="A89" s="53" t="s">
        <v>352</v>
      </c>
      <c r="B89" s="127"/>
      <c r="C89" s="98" t="s">
        <v>234</v>
      </c>
      <c r="D89" s="51" t="s">
        <v>76</v>
      </c>
      <c r="E89" s="51"/>
      <c r="F89" s="336">
        <f>F90</f>
        <v>4</v>
      </c>
      <c r="H89" s="239"/>
    </row>
    <row r="90" spans="1:8" s="56" customFormat="1" ht="51.75">
      <c r="A90" s="79" t="s">
        <v>358</v>
      </c>
      <c r="B90" s="53"/>
      <c r="C90" s="80" t="s">
        <v>234</v>
      </c>
      <c r="D90" s="89" t="s">
        <v>80</v>
      </c>
      <c r="E90" s="88"/>
      <c r="F90" s="345">
        <f>F91</f>
        <v>4</v>
      </c>
      <c r="H90" s="241"/>
    </row>
    <row r="91" spans="1:8" s="95" customFormat="1" ht="68.25" customHeight="1">
      <c r="A91" s="84" t="s">
        <v>69</v>
      </c>
      <c r="B91" s="79"/>
      <c r="C91" s="77" t="s">
        <v>234</v>
      </c>
      <c r="D91" s="81" t="s">
        <v>359</v>
      </c>
      <c r="E91" s="88"/>
      <c r="F91" s="344">
        <f>F92</f>
        <v>4</v>
      </c>
      <c r="H91" s="248"/>
    </row>
    <row r="92" spans="1:8" s="95" customFormat="1" ht="25.5">
      <c r="A92" s="64" t="s">
        <v>115</v>
      </c>
      <c r="B92" s="84"/>
      <c r="C92" s="77" t="s">
        <v>234</v>
      </c>
      <c r="D92" s="81" t="s">
        <v>359</v>
      </c>
      <c r="E92" s="76">
        <v>244</v>
      </c>
      <c r="F92" s="344">
        <v>4</v>
      </c>
      <c r="H92" s="248"/>
    </row>
    <row r="93" spans="1:8" s="125" customFormat="1" ht="14.25">
      <c r="A93" s="121" t="s">
        <v>178</v>
      </c>
      <c r="B93" s="64"/>
      <c r="C93" s="124" t="s">
        <v>177</v>
      </c>
      <c r="D93" s="122"/>
      <c r="E93" s="122"/>
      <c r="F93" s="337">
        <f>F94+F107</f>
        <v>7958.777</v>
      </c>
      <c r="H93" s="246"/>
    </row>
    <row r="94" spans="1:8" s="134" customFormat="1" ht="14.25">
      <c r="A94" s="129" t="s">
        <v>229</v>
      </c>
      <c r="B94" s="121"/>
      <c r="C94" s="128" t="s">
        <v>230</v>
      </c>
      <c r="D94" s="130"/>
      <c r="E94" s="185"/>
      <c r="F94" s="343">
        <f>F95</f>
        <v>7458.777</v>
      </c>
      <c r="H94" s="238"/>
    </row>
    <row r="95" spans="1:6" ht="25.5">
      <c r="A95" s="79" t="s">
        <v>360</v>
      </c>
      <c r="B95" s="129"/>
      <c r="C95" s="80" t="s">
        <v>230</v>
      </c>
      <c r="D95" s="83" t="s">
        <v>362</v>
      </c>
      <c r="E95" s="86"/>
      <c r="F95" s="345">
        <f>F96+F101</f>
        <v>7458.777</v>
      </c>
    </row>
    <row r="96" spans="1:8" s="92" customFormat="1" ht="51.75">
      <c r="A96" s="79" t="s">
        <v>361</v>
      </c>
      <c r="B96" s="79"/>
      <c r="C96" s="80" t="s">
        <v>230</v>
      </c>
      <c r="D96" s="83" t="s">
        <v>363</v>
      </c>
      <c r="E96" s="85"/>
      <c r="F96" s="345">
        <f>F97+F99</f>
        <v>4519.577</v>
      </c>
      <c r="H96" s="244"/>
    </row>
    <row r="97" spans="1:6" ht="64.5">
      <c r="A97" s="84" t="s">
        <v>364</v>
      </c>
      <c r="B97" s="79"/>
      <c r="C97" s="77" t="s">
        <v>230</v>
      </c>
      <c r="D97" s="75" t="s">
        <v>365</v>
      </c>
      <c r="E97" s="86"/>
      <c r="F97" s="344">
        <f>F98</f>
        <v>2957.65</v>
      </c>
    </row>
    <row r="98" spans="1:8" s="56" customFormat="1" ht="25.5">
      <c r="A98" s="64" t="s">
        <v>115</v>
      </c>
      <c r="B98" s="84"/>
      <c r="C98" s="77" t="s">
        <v>230</v>
      </c>
      <c r="D98" s="75" t="s">
        <v>365</v>
      </c>
      <c r="E98" s="76">
        <v>244</v>
      </c>
      <c r="F98" s="344">
        <f>2181.8+775.85</f>
        <v>2957.65</v>
      </c>
      <c r="H98" s="241"/>
    </row>
    <row r="99" spans="1:6" ht="25.5">
      <c r="A99" s="84" t="s">
        <v>22</v>
      </c>
      <c r="B99" s="64"/>
      <c r="C99" s="77" t="s">
        <v>230</v>
      </c>
      <c r="D99" s="75" t="s">
        <v>21</v>
      </c>
      <c r="E99" s="86"/>
      <c r="F99" s="344">
        <f>F100</f>
        <v>1561.9270000000001</v>
      </c>
    </row>
    <row r="100" spans="1:8" s="56" customFormat="1" ht="25.5">
      <c r="A100" s="64" t="s">
        <v>115</v>
      </c>
      <c r="B100" s="64"/>
      <c r="C100" s="77" t="s">
        <v>230</v>
      </c>
      <c r="D100" s="75" t="s">
        <v>21</v>
      </c>
      <c r="E100" s="76">
        <v>244</v>
      </c>
      <c r="F100" s="344">
        <f>836.327+725.6</f>
        <v>1561.9270000000001</v>
      </c>
      <c r="H100" s="241"/>
    </row>
    <row r="101" spans="1:6" ht="25.5">
      <c r="A101" s="79" t="s">
        <v>360</v>
      </c>
      <c r="B101" s="64"/>
      <c r="C101" s="80" t="s">
        <v>230</v>
      </c>
      <c r="D101" s="83" t="s">
        <v>362</v>
      </c>
      <c r="E101" s="86"/>
      <c r="F101" s="345">
        <f>F102</f>
        <v>2939.2</v>
      </c>
    </row>
    <row r="102" spans="1:8" s="96" customFormat="1" ht="51.75">
      <c r="A102" s="79" t="s">
        <v>366</v>
      </c>
      <c r="B102" s="79"/>
      <c r="C102" s="80" t="s">
        <v>230</v>
      </c>
      <c r="D102" s="83" t="s">
        <v>367</v>
      </c>
      <c r="E102" s="88"/>
      <c r="F102" s="345">
        <f>F103+F105</f>
        <v>2939.2</v>
      </c>
      <c r="H102" s="243"/>
    </row>
    <row r="103" spans="1:6" ht="90.75">
      <c r="A103" s="84" t="s">
        <v>444</v>
      </c>
      <c r="B103" s="79"/>
      <c r="C103" s="77" t="s">
        <v>230</v>
      </c>
      <c r="D103" s="75" t="s">
        <v>367</v>
      </c>
      <c r="E103" s="86"/>
      <c r="F103" s="344">
        <f>F104</f>
        <v>1552</v>
      </c>
    </row>
    <row r="104" spans="1:6" ht="25.5">
      <c r="A104" s="64" t="s">
        <v>115</v>
      </c>
      <c r="B104" s="84"/>
      <c r="C104" s="77" t="s">
        <v>230</v>
      </c>
      <c r="D104" s="75" t="s">
        <v>367</v>
      </c>
      <c r="E104" s="76">
        <v>244</v>
      </c>
      <c r="F104" s="344">
        <f>720+832</f>
        <v>1552</v>
      </c>
    </row>
    <row r="105" spans="1:8" s="96" customFormat="1" ht="78">
      <c r="A105" s="84" t="s">
        <v>368</v>
      </c>
      <c r="B105" s="64"/>
      <c r="C105" s="77" t="s">
        <v>230</v>
      </c>
      <c r="D105" s="75" t="s">
        <v>369</v>
      </c>
      <c r="E105" s="86"/>
      <c r="F105" s="344">
        <f>F106</f>
        <v>1387.2</v>
      </c>
      <c r="H105" s="243"/>
    </row>
    <row r="106" spans="1:8" s="96" customFormat="1" ht="25.5">
      <c r="A106" s="64" t="s">
        <v>115</v>
      </c>
      <c r="B106" s="84"/>
      <c r="C106" s="77" t="s">
        <v>230</v>
      </c>
      <c r="D106" s="75" t="s">
        <v>369</v>
      </c>
      <c r="E106" s="76">
        <v>244</v>
      </c>
      <c r="F106" s="344">
        <v>1387.2</v>
      </c>
      <c r="H106" s="243"/>
    </row>
    <row r="107" spans="1:8" s="125" customFormat="1" ht="14.25">
      <c r="A107" s="121" t="s">
        <v>108</v>
      </c>
      <c r="B107" s="64"/>
      <c r="C107" s="124" t="s">
        <v>107</v>
      </c>
      <c r="D107" s="122"/>
      <c r="E107" s="122"/>
      <c r="F107" s="337">
        <f>F108</f>
        <v>500</v>
      </c>
      <c r="H107" s="246"/>
    </row>
    <row r="108" spans="1:8" s="59" customFormat="1" ht="13.5">
      <c r="A108" s="53" t="s">
        <v>242</v>
      </c>
      <c r="B108" s="121"/>
      <c r="C108" s="98" t="s">
        <v>107</v>
      </c>
      <c r="D108" s="72" t="s">
        <v>74</v>
      </c>
      <c r="E108" s="72"/>
      <c r="F108" s="339">
        <f>F109</f>
        <v>500</v>
      </c>
      <c r="H108" s="239"/>
    </row>
    <row r="109" spans="1:8" s="56" customFormat="1" ht="12.75">
      <c r="A109" s="55" t="s">
        <v>165</v>
      </c>
      <c r="B109" s="53"/>
      <c r="C109" s="50" t="s">
        <v>107</v>
      </c>
      <c r="D109" s="94" t="s">
        <v>161</v>
      </c>
      <c r="E109" s="94"/>
      <c r="F109" s="336">
        <f>F110</f>
        <v>500</v>
      </c>
      <c r="H109" s="241"/>
    </row>
    <row r="110" spans="1:8" s="59" customFormat="1" ht="12.75">
      <c r="A110" s="61" t="s">
        <v>370</v>
      </c>
      <c r="B110" s="55"/>
      <c r="C110" s="99" t="s">
        <v>107</v>
      </c>
      <c r="D110" s="1" t="s">
        <v>371</v>
      </c>
      <c r="E110" s="1"/>
      <c r="F110" s="341">
        <f>F111</f>
        <v>500</v>
      </c>
      <c r="H110" s="239"/>
    </row>
    <row r="111" spans="1:8" s="59" customFormat="1" ht="25.5">
      <c r="A111" s="64" t="s">
        <v>115</v>
      </c>
      <c r="B111" s="61"/>
      <c r="C111" s="99" t="s">
        <v>107</v>
      </c>
      <c r="D111" s="1" t="s">
        <v>371</v>
      </c>
      <c r="E111" s="1" t="s">
        <v>143</v>
      </c>
      <c r="F111" s="341">
        <v>500</v>
      </c>
      <c r="H111" s="239"/>
    </row>
    <row r="112" spans="1:8" s="125" customFormat="1" ht="14.25">
      <c r="A112" s="199" t="s">
        <v>240</v>
      </c>
      <c r="B112" s="64"/>
      <c r="C112" s="124" t="s">
        <v>168</v>
      </c>
      <c r="D112" s="122"/>
      <c r="E112" s="122"/>
      <c r="F112" s="337">
        <f>F113+F146+F165</f>
        <v>102792.88419999999</v>
      </c>
      <c r="H112" s="246"/>
    </row>
    <row r="113" spans="1:8" s="134" customFormat="1" ht="14.25">
      <c r="A113" s="199" t="s">
        <v>100</v>
      </c>
      <c r="B113" s="199"/>
      <c r="C113" s="124" t="s">
        <v>99</v>
      </c>
      <c r="D113" s="122"/>
      <c r="E113" s="122"/>
      <c r="F113" s="337">
        <f>F114+F122+F130</f>
        <v>74135.61497999998</v>
      </c>
      <c r="H113" s="238"/>
    </row>
    <row r="114" spans="1:8" s="59" customFormat="1" ht="13.5">
      <c r="A114" s="53" t="s">
        <v>242</v>
      </c>
      <c r="B114" s="199"/>
      <c r="C114" s="98" t="s">
        <v>99</v>
      </c>
      <c r="D114" s="72" t="s">
        <v>74</v>
      </c>
      <c r="E114" s="72"/>
      <c r="F114" s="339">
        <f>F115</f>
        <v>2200</v>
      </c>
      <c r="H114" s="239"/>
    </row>
    <row r="115" spans="1:8" s="49" customFormat="1" ht="12.75">
      <c r="A115" s="55" t="s">
        <v>165</v>
      </c>
      <c r="B115" s="53"/>
      <c r="C115" s="98" t="s">
        <v>99</v>
      </c>
      <c r="D115" s="51" t="s">
        <v>161</v>
      </c>
      <c r="E115" s="51"/>
      <c r="F115" s="336">
        <f>F116+F118+F120</f>
        <v>2200</v>
      </c>
      <c r="H115" s="237"/>
    </row>
    <row r="116" spans="1:6" ht="25.5">
      <c r="A116" s="312" t="s">
        <v>48</v>
      </c>
      <c r="B116" s="55"/>
      <c r="C116" s="99" t="s">
        <v>99</v>
      </c>
      <c r="D116" s="75" t="s">
        <v>382</v>
      </c>
      <c r="E116" s="86"/>
      <c r="F116" s="344">
        <f>F117</f>
        <v>800</v>
      </c>
    </row>
    <row r="117" spans="1:6" ht="25.5">
      <c r="A117" s="64" t="s">
        <v>115</v>
      </c>
      <c r="B117" s="120"/>
      <c r="C117" s="99" t="s">
        <v>99</v>
      </c>
      <c r="D117" s="75" t="s">
        <v>382</v>
      </c>
      <c r="E117" s="76">
        <v>244</v>
      </c>
      <c r="F117" s="344">
        <f>700+100</f>
        <v>800</v>
      </c>
    </row>
    <row r="118" spans="1:6" ht="25.5">
      <c r="A118" s="33" t="s">
        <v>387</v>
      </c>
      <c r="B118" s="33"/>
      <c r="C118" s="99" t="s">
        <v>99</v>
      </c>
      <c r="D118" s="75" t="s">
        <v>388</v>
      </c>
      <c r="E118" s="186"/>
      <c r="F118" s="344">
        <f>F119</f>
        <v>1400</v>
      </c>
    </row>
    <row r="119" spans="1:8" s="59" customFormat="1" ht="25.5">
      <c r="A119" s="64" t="s">
        <v>115</v>
      </c>
      <c r="B119" s="33"/>
      <c r="C119" s="99" t="s">
        <v>99</v>
      </c>
      <c r="D119" s="75" t="s">
        <v>388</v>
      </c>
      <c r="E119" s="1" t="s">
        <v>143</v>
      </c>
      <c r="F119" s="341">
        <v>1400</v>
      </c>
      <c r="H119" s="239"/>
    </row>
    <row r="120" spans="1:6" ht="39" hidden="1">
      <c r="A120" s="33" t="s">
        <v>443</v>
      </c>
      <c r="B120" s="64"/>
      <c r="C120" s="99" t="s">
        <v>99</v>
      </c>
      <c r="D120" s="75" t="s">
        <v>441</v>
      </c>
      <c r="E120" s="186"/>
      <c r="F120" s="344">
        <f>F121</f>
        <v>0</v>
      </c>
    </row>
    <row r="121" spans="1:8" s="59" customFormat="1" ht="25.5" hidden="1">
      <c r="A121" s="33" t="s">
        <v>102</v>
      </c>
      <c r="B121" s="64"/>
      <c r="C121" s="99" t="s">
        <v>99</v>
      </c>
      <c r="D121" s="75" t="s">
        <v>441</v>
      </c>
      <c r="E121" s="1" t="s">
        <v>101</v>
      </c>
      <c r="F121" s="341"/>
      <c r="H121" s="239"/>
    </row>
    <row r="122" spans="1:8" s="92" customFormat="1" ht="39">
      <c r="A122" s="53" t="s">
        <v>383</v>
      </c>
      <c r="B122" s="64"/>
      <c r="C122" s="50" t="s">
        <v>99</v>
      </c>
      <c r="D122" s="51" t="s">
        <v>150</v>
      </c>
      <c r="E122" s="51"/>
      <c r="F122" s="336">
        <f>F123+F126</f>
        <v>1900</v>
      </c>
      <c r="H122" s="244"/>
    </row>
    <row r="123" spans="1:8" s="101" customFormat="1" ht="63.75" customHeight="1">
      <c r="A123" s="141" t="s">
        <v>384</v>
      </c>
      <c r="B123" s="53"/>
      <c r="C123" s="50" t="s">
        <v>99</v>
      </c>
      <c r="D123" s="51" t="s">
        <v>385</v>
      </c>
      <c r="E123" s="51"/>
      <c r="F123" s="336">
        <f>F124</f>
        <v>1100</v>
      </c>
      <c r="H123" s="249"/>
    </row>
    <row r="124" spans="1:8" s="101" customFormat="1" ht="70.5" customHeight="1">
      <c r="A124" s="60" t="s">
        <v>442</v>
      </c>
      <c r="B124" s="141"/>
      <c r="C124" s="99" t="s">
        <v>99</v>
      </c>
      <c r="D124" s="187" t="s">
        <v>386</v>
      </c>
      <c r="E124" s="1"/>
      <c r="F124" s="341">
        <f>F125</f>
        <v>1100</v>
      </c>
      <c r="H124" s="249"/>
    </row>
    <row r="125" spans="1:8" s="100" customFormat="1" ht="25.5">
      <c r="A125" s="33" t="s">
        <v>251</v>
      </c>
      <c r="B125" s="60"/>
      <c r="C125" s="99" t="s">
        <v>99</v>
      </c>
      <c r="D125" s="187" t="s">
        <v>386</v>
      </c>
      <c r="E125" s="76">
        <v>243</v>
      </c>
      <c r="F125" s="344">
        <f>1100</f>
        <v>1100</v>
      </c>
      <c r="H125" s="250"/>
    </row>
    <row r="126" spans="1:8" s="101" customFormat="1" ht="63.75" customHeight="1">
      <c r="A126" s="141" t="s">
        <v>432</v>
      </c>
      <c r="B126" s="33"/>
      <c r="C126" s="50" t="s">
        <v>99</v>
      </c>
      <c r="D126" s="51" t="s">
        <v>430</v>
      </c>
      <c r="E126" s="51"/>
      <c r="F126" s="336">
        <f>F127</f>
        <v>800</v>
      </c>
      <c r="H126" s="249"/>
    </row>
    <row r="127" spans="1:8" s="101" customFormat="1" ht="77.25" customHeight="1">
      <c r="A127" s="60" t="s">
        <v>431</v>
      </c>
      <c r="B127" s="50"/>
      <c r="C127" s="99" t="s">
        <v>99</v>
      </c>
      <c r="D127" s="187" t="s">
        <v>429</v>
      </c>
      <c r="E127" s="1"/>
      <c r="F127" s="341">
        <f>F128+F129</f>
        <v>800</v>
      </c>
      <c r="H127" s="249"/>
    </row>
    <row r="128" spans="1:8" s="100" customFormat="1" ht="25.5">
      <c r="A128" s="64" t="s">
        <v>115</v>
      </c>
      <c r="B128" s="58"/>
      <c r="C128" s="99" t="s">
        <v>99</v>
      </c>
      <c r="D128" s="187" t="s">
        <v>429</v>
      </c>
      <c r="E128" s="76">
        <v>244</v>
      </c>
      <c r="F128" s="344">
        <f>800-213.541</f>
        <v>586.4590000000001</v>
      </c>
      <c r="H128" s="250"/>
    </row>
    <row r="129" spans="1:6" s="100" customFormat="1" ht="24" customHeight="1">
      <c r="A129" s="64" t="s">
        <v>16</v>
      </c>
      <c r="B129" s="58"/>
      <c r="C129" s="99" t="s">
        <v>99</v>
      </c>
      <c r="D129" s="187" t="s">
        <v>429</v>
      </c>
      <c r="E129" s="76">
        <v>414</v>
      </c>
      <c r="F129" s="344">
        <v>213.541</v>
      </c>
    </row>
    <row r="130" spans="1:8" s="96" customFormat="1" ht="51.75">
      <c r="A130" s="79" t="s">
        <v>375</v>
      </c>
      <c r="B130" s="58"/>
      <c r="C130" s="98" t="s">
        <v>99</v>
      </c>
      <c r="D130" s="80" t="s">
        <v>75</v>
      </c>
      <c r="E130" s="82"/>
      <c r="F130" s="345">
        <f>F131+F141</f>
        <v>70035.61497999998</v>
      </c>
      <c r="H130" s="243"/>
    </row>
    <row r="131" spans="1:8" s="92" customFormat="1" ht="103.5">
      <c r="A131" s="79" t="s">
        <v>377</v>
      </c>
      <c r="B131" s="79"/>
      <c r="C131" s="98" t="s">
        <v>99</v>
      </c>
      <c r="D131" s="83" t="s">
        <v>376</v>
      </c>
      <c r="E131" s="85"/>
      <c r="F131" s="345">
        <f>F132+F134+F139</f>
        <v>67864.27497999999</v>
      </c>
      <c r="H131" s="244"/>
    </row>
    <row r="132" spans="1:8" s="92" customFormat="1" ht="129.75" customHeight="1">
      <c r="A132" s="84" t="s">
        <v>379</v>
      </c>
      <c r="B132" s="79"/>
      <c r="C132" s="99" t="s">
        <v>99</v>
      </c>
      <c r="D132" s="75" t="s">
        <v>450</v>
      </c>
      <c r="E132" s="85"/>
      <c r="F132" s="345">
        <f>F133</f>
        <v>22889.82087</v>
      </c>
      <c r="H132" s="244"/>
    </row>
    <row r="133" spans="1:9" ht="23.25" customHeight="1">
      <c r="A133" s="33" t="s">
        <v>16</v>
      </c>
      <c r="B133" s="84"/>
      <c r="C133" s="99" t="s">
        <v>99</v>
      </c>
      <c r="D133" s="75" t="s">
        <v>450</v>
      </c>
      <c r="E133" s="76">
        <v>414</v>
      </c>
      <c r="F133" s="344">
        <f>9469.23287+10163.92456-10163.92456+13420.588</f>
        <v>22889.82087</v>
      </c>
      <c r="H133" s="234">
        <f>10163924.56+9469232.87</f>
        <v>19633157.43</v>
      </c>
      <c r="I133" s="234">
        <v>13420588</v>
      </c>
    </row>
    <row r="134" spans="1:6" ht="132" customHeight="1">
      <c r="A134" s="206" t="s">
        <v>453</v>
      </c>
      <c r="B134" s="33"/>
      <c r="C134" s="207" t="s">
        <v>99</v>
      </c>
      <c r="D134" s="208" t="s">
        <v>378</v>
      </c>
      <c r="E134" s="209"/>
      <c r="F134" s="346">
        <f>F135+F137</f>
        <v>36811.80411</v>
      </c>
    </row>
    <row r="135" spans="1:6" ht="132" customHeight="1">
      <c r="A135" s="84" t="s">
        <v>451</v>
      </c>
      <c r="B135" s="84"/>
      <c r="C135" s="99" t="s">
        <v>99</v>
      </c>
      <c r="D135" s="75" t="s">
        <v>378</v>
      </c>
      <c r="E135" s="86"/>
      <c r="F135" s="344">
        <f>F136</f>
        <v>18963.33062</v>
      </c>
    </row>
    <row r="136" spans="1:9" ht="25.5">
      <c r="A136" s="33" t="s">
        <v>16</v>
      </c>
      <c r="B136" s="84"/>
      <c r="C136" s="99" t="s">
        <v>99</v>
      </c>
      <c r="D136" s="75" t="s">
        <v>378</v>
      </c>
      <c r="E136" s="76">
        <v>414</v>
      </c>
      <c r="F136" s="344">
        <f>7665.56942+12600.42658-12600.42658+11297.7612</f>
        <v>18963.33062</v>
      </c>
      <c r="H136" s="234">
        <f>7665569.42+12600426.58</f>
        <v>20265996</v>
      </c>
      <c r="I136" s="234">
        <v>11297761.2</v>
      </c>
    </row>
    <row r="137" spans="1:10" ht="132" customHeight="1">
      <c r="A137" s="84" t="s">
        <v>452</v>
      </c>
      <c r="B137" s="33"/>
      <c r="C137" s="99" t="s">
        <v>99</v>
      </c>
      <c r="D137" s="75" t="s">
        <v>378</v>
      </c>
      <c r="E137" s="86"/>
      <c r="F137" s="344">
        <f>F138</f>
        <v>17848.47349</v>
      </c>
      <c r="J137" s="254">
        <f>8162.65-947.175+41664.99</f>
        <v>48880.465</v>
      </c>
    </row>
    <row r="138" spans="1:9" ht="35.25" customHeight="1">
      <c r="A138" s="33" t="s">
        <v>16</v>
      </c>
      <c r="B138" s="33"/>
      <c r="C138" s="99" t="s">
        <v>99</v>
      </c>
      <c r="D138" s="75" t="s">
        <v>378</v>
      </c>
      <c r="E138" s="76">
        <v>414</v>
      </c>
      <c r="F138" s="344">
        <f>18900.63986+901.83169-18900.63986+16946.6418</f>
        <v>17848.47349</v>
      </c>
      <c r="H138" s="234">
        <f>18900639.86</f>
        <v>18900639.86</v>
      </c>
      <c r="I138" s="234">
        <v>16946641.8</v>
      </c>
    </row>
    <row r="139" spans="1:8" s="96" customFormat="1" ht="117">
      <c r="A139" s="84" t="s">
        <v>380</v>
      </c>
      <c r="B139" s="33"/>
      <c r="C139" s="99" t="s">
        <v>99</v>
      </c>
      <c r="D139" s="75" t="s">
        <v>417</v>
      </c>
      <c r="E139" s="86"/>
      <c r="F139" s="344">
        <f>F140</f>
        <v>8162.65</v>
      </c>
      <c r="H139" s="243">
        <f>(F140+F138-18900.63986)*1000</f>
        <v>7110483.629999999</v>
      </c>
    </row>
    <row r="140" spans="1:9" s="92" customFormat="1" ht="32.25" customHeight="1">
      <c r="A140" s="33" t="s">
        <v>16</v>
      </c>
      <c r="B140" s="84"/>
      <c r="C140" s="99" t="s">
        <v>99</v>
      </c>
      <c r="D140" s="75" t="s">
        <v>417</v>
      </c>
      <c r="E140" s="76">
        <v>414</v>
      </c>
      <c r="F140" s="344">
        <v>8162.65</v>
      </c>
      <c r="H140" s="244"/>
      <c r="I140" s="252">
        <f>H139+H138+H136+H133</f>
        <v>65910276.919999994</v>
      </c>
    </row>
    <row r="141" spans="1:6" s="92" customFormat="1" ht="78">
      <c r="A141" s="79" t="s">
        <v>18</v>
      </c>
      <c r="B141" s="33"/>
      <c r="C141" s="98" t="s">
        <v>99</v>
      </c>
      <c r="D141" s="83" t="s">
        <v>19</v>
      </c>
      <c r="E141" s="85"/>
      <c r="F141" s="228">
        <f>F142+F144</f>
        <v>2171.34</v>
      </c>
    </row>
    <row r="142" spans="1:6" s="92" customFormat="1" ht="103.5" customHeight="1">
      <c r="A142" s="84" t="s">
        <v>27</v>
      </c>
      <c r="B142" s="33"/>
      <c r="C142" s="99" t="s">
        <v>99</v>
      </c>
      <c r="D142" s="75" t="s">
        <v>20</v>
      </c>
      <c r="E142" s="85"/>
      <c r="F142" s="228">
        <f>F143</f>
        <v>108.567</v>
      </c>
    </row>
    <row r="143" spans="1:8" ht="25.5">
      <c r="A143" s="33" t="s">
        <v>102</v>
      </c>
      <c r="B143" s="33"/>
      <c r="C143" s="99" t="s">
        <v>99</v>
      </c>
      <c r="D143" s="75" t="s">
        <v>20</v>
      </c>
      <c r="E143" s="76">
        <v>414</v>
      </c>
      <c r="F143" s="344">
        <v>108.567</v>
      </c>
      <c r="H143" s="48"/>
    </row>
    <row r="144" spans="1:6" s="92" customFormat="1" ht="48.75" customHeight="1">
      <c r="A144" s="84" t="s">
        <v>45</v>
      </c>
      <c r="B144" s="33"/>
      <c r="C144" s="99" t="s">
        <v>99</v>
      </c>
      <c r="D144" s="75" t="s">
        <v>44</v>
      </c>
      <c r="E144" s="85"/>
      <c r="F144" s="228">
        <f>F145</f>
        <v>2062.773</v>
      </c>
    </row>
    <row r="145" spans="1:8" ht="25.5">
      <c r="A145" s="33" t="s">
        <v>102</v>
      </c>
      <c r="B145" s="199"/>
      <c r="C145" s="99" t="s">
        <v>99</v>
      </c>
      <c r="D145" s="75" t="s">
        <v>44</v>
      </c>
      <c r="E145" s="76">
        <v>414</v>
      </c>
      <c r="F145" s="227">
        <v>2062.773</v>
      </c>
      <c r="H145" s="48"/>
    </row>
    <row r="146" spans="1:9" s="135" customFormat="1" ht="14.25">
      <c r="A146" s="199" t="s">
        <v>153</v>
      </c>
      <c r="B146" s="53"/>
      <c r="C146" s="124" t="s">
        <v>152</v>
      </c>
      <c r="D146" s="122"/>
      <c r="E146" s="122"/>
      <c r="F146" s="337">
        <f>F147+F155</f>
        <v>7517.02568</v>
      </c>
      <c r="H146" s="251"/>
      <c r="I146" s="253">
        <f>I140-F130*1000</f>
        <v>-4125338.059999995</v>
      </c>
    </row>
    <row r="147" spans="1:6" ht="12.75">
      <c r="A147" s="53" t="s">
        <v>242</v>
      </c>
      <c r="B147" s="55"/>
      <c r="C147" s="98" t="s">
        <v>152</v>
      </c>
      <c r="D147" s="72" t="s">
        <v>74</v>
      </c>
      <c r="E147" s="72"/>
      <c r="F147" s="339">
        <f>F148</f>
        <v>2046.37568</v>
      </c>
    </row>
    <row r="148" spans="1:6" ht="12.75">
      <c r="A148" s="55" t="s">
        <v>165</v>
      </c>
      <c r="B148" s="33"/>
      <c r="C148" s="98" t="s">
        <v>152</v>
      </c>
      <c r="D148" s="51" t="s">
        <v>161</v>
      </c>
      <c r="E148" s="51"/>
      <c r="F148" s="336">
        <f>F149+F151+F153</f>
        <v>2046.37568</v>
      </c>
    </row>
    <row r="149" spans="1:9" ht="25.5">
      <c r="A149" s="33" t="s">
        <v>389</v>
      </c>
      <c r="B149" s="61"/>
      <c r="C149" s="99" t="s">
        <v>152</v>
      </c>
      <c r="D149" s="75" t="s">
        <v>322</v>
      </c>
      <c r="E149" s="76"/>
      <c r="F149" s="344">
        <f>F150</f>
        <v>400</v>
      </c>
      <c r="I149" s="174">
        <f>F140</f>
        <v>8162.65</v>
      </c>
    </row>
    <row r="150" spans="1:6" ht="39">
      <c r="A150" s="61" t="s">
        <v>109</v>
      </c>
      <c r="B150" s="53"/>
      <c r="C150" s="99" t="s">
        <v>152</v>
      </c>
      <c r="D150" s="75" t="s">
        <v>322</v>
      </c>
      <c r="E150" s="76">
        <v>810</v>
      </c>
      <c r="F150" s="344">
        <v>400</v>
      </c>
    </row>
    <row r="151" spans="1:6" s="100" customFormat="1" ht="25.5">
      <c r="A151" s="305" t="s">
        <v>52</v>
      </c>
      <c r="B151" s="55"/>
      <c r="C151" s="58" t="s">
        <v>152</v>
      </c>
      <c r="D151" s="1" t="s">
        <v>51</v>
      </c>
      <c r="E151" s="186"/>
      <c r="F151" s="227">
        <f>F152</f>
        <v>1473.18768</v>
      </c>
    </row>
    <row r="152" spans="1:6" s="100" customFormat="1" ht="25.5">
      <c r="A152" s="64" t="s">
        <v>115</v>
      </c>
      <c r="B152" s="57"/>
      <c r="C152" s="58" t="s">
        <v>152</v>
      </c>
      <c r="D152" s="1" t="s">
        <v>51</v>
      </c>
      <c r="E152" s="186">
        <v>244</v>
      </c>
      <c r="F152" s="227">
        <f>173.18768+1300</f>
        <v>1473.18768</v>
      </c>
    </row>
    <row r="153" spans="1:6" s="100" customFormat="1" ht="25.5">
      <c r="A153" s="305" t="s">
        <v>49</v>
      </c>
      <c r="B153" s="64"/>
      <c r="C153" s="58" t="s">
        <v>152</v>
      </c>
      <c r="D153" s="1" t="s">
        <v>50</v>
      </c>
      <c r="E153" s="186"/>
      <c r="F153" s="227">
        <f>F154</f>
        <v>173.188</v>
      </c>
    </row>
    <row r="154" spans="1:6" s="100" customFormat="1" ht="25.5">
      <c r="A154" s="64" t="s">
        <v>115</v>
      </c>
      <c r="B154" s="55"/>
      <c r="C154" s="58" t="s">
        <v>152</v>
      </c>
      <c r="D154" s="1" t="s">
        <v>50</v>
      </c>
      <c r="E154" s="186">
        <v>244</v>
      </c>
      <c r="F154" s="227">
        <v>173.188</v>
      </c>
    </row>
    <row r="155" spans="1:8" s="92" customFormat="1" ht="39">
      <c r="A155" s="53" t="s">
        <v>383</v>
      </c>
      <c r="B155" s="60"/>
      <c r="C155" s="50" t="s">
        <v>152</v>
      </c>
      <c r="D155" s="51" t="s">
        <v>150</v>
      </c>
      <c r="E155" s="51"/>
      <c r="F155" s="336">
        <f>F156+F159</f>
        <v>5470.65</v>
      </c>
      <c r="H155" s="244"/>
    </row>
    <row r="156" spans="1:8" s="92" customFormat="1" ht="78.75" customHeight="1">
      <c r="A156" s="55" t="s">
        <v>390</v>
      </c>
      <c r="B156" s="58"/>
      <c r="C156" s="50" t="s">
        <v>152</v>
      </c>
      <c r="D156" s="51" t="s">
        <v>154</v>
      </c>
      <c r="E156" s="51"/>
      <c r="F156" s="336">
        <f>F157</f>
        <v>470</v>
      </c>
      <c r="H156" s="244"/>
    </row>
    <row r="157" spans="1:6" ht="103.5">
      <c r="A157" s="57" t="s">
        <v>391</v>
      </c>
      <c r="B157" s="64"/>
      <c r="C157" s="58" t="s">
        <v>152</v>
      </c>
      <c r="D157" s="1" t="s">
        <v>392</v>
      </c>
      <c r="E157" s="1"/>
      <c r="F157" s="341">
        <f>F158</f>
        <v>470</v>
      </c>
    </row>
    <row r="158" spans="1:8" s="49" customFormat="1" ht="25.5">
      <c r="A158" s="64" t="s">
        <v>115</v>
      </c>
      <c r="B158" s="64"/>
      <c r="C158" s="58" t="s">
        <v>152</v>
      </c>
      <c r="D158" s="1" t="s">
        <v>392</v>
      </c>
      <c r="E158" s="1" t="s">
        <v>143</v>
      </c>
      <c r="F158" s="341">
        <f>1000-530</f>
        <v>470</v>
      </c>
      <c r="H158" s="237"/>
    </row>
    <row r="159" spans="1:8" s="101" customFormat="1" ht="92.25" customHeight="1">
      <c r="A159" s="55" t="s">
        <v>393</v>
      </c>
      <c r="B159" s="64"/>
      <c r="C159" s="50" t="s">
        <v>152</v>
      </c>
      <c r="D159" s="51" t="s">
        <v>394</v>
      </c>
      <c r="E159" s="51"/>
      <c r="F159" s="336">
        <f>F160+F163</f>
        <v>5000.65</v>
      </c>
      <c r="H159" s="249"/>
    </row>
    <row r="160" spans="1:8" s="101" customFormat="1" ht="103.5">
      <c r="A160" s="60" t="s">
        <v>68</v>
      </c>
      <c r="B160" s="199"/>
      <c r="C160" s="58" t="s">
        <v>152</v>
      </c>
      <c r="D160" s="1" t="s">
        <v>395</v>
      </c>
      <c r="E160" s="1"/>
      <c r="F160" s="341">
        <f>F161+F162</f>
        <v>2123.15</v>
      </c>
      <c r="H160" s="249"/>
    </row>
    <row r="161" spans="1:6" s="100" customFormat="1" ht="39">
      <c r="A161" s="61" t="s">
        <v>109</v>
      </c>
      <c r="B161" s="53"/>
      <c r="C161" s="58" t="s">
        <v>152</v>
      </c>
      <c r="D161" s="1" t="s">
        <v>395</v>
      </c>
      <c r="E161" s="76">
        <v>810</v>
      </c>
      <c r="F161" s="344">
        <f>320-1</f>
        <v>319</v>
      </c>
    </row>
    <row r="162" spans="1:6" ht="25.5">
      <c r="A162" s="64" t="s">
        <v>115</v>
      </c>
      <c r="B162" s="55"/>
      <c r="C162" s="58" t="s">
        <v>152</v>
      </c>
      <c r="D162" s="1" t="s">
        <v>395</v>
      </c>
      <c r="E162" s="1" t="s">
        <v>143</v>
      </c>
      <c r="F162" s="341">
        <f>2400-800+524.15-320</f>
        <v>1804.15</v>
      </c>
    </row>
    <row r="163" spans="1:6" s="101" customFormat="1" ht="103.5">
      <c r="A163" s="60" t="s">
        <v>66</v>
      </c>
      <c r="B163" s="78"/>
      <c r="C163" s="58" t="s">
        <v>152</v>
      </c>
      <c r="D163" s="1" t="s">
        <v>25</v>
      </c>
      <c r="E163" s="1"/>
      <c r="F163" s="226">
        <f>F164</f>
        <v>2877.5</v>
      </c>
    </row>
    <row r="164" spans="1:6" s="100" customFormat="1" ht="39">
      <c r="A164" s="61" t="s">
        <v>109</v>
      </c>
      <c r="B164" s="64"/>
      <c r="C164" s="58" t="s">
        <v>152</v>
      </c>
      <c r="D164" s="1" t="s">
        <v>25</v>
      </c>
      <c r="E164" s="76">
        <v>810</v>
      </c>
      <c r="F164" s="227">
        <v>2877.5</v>
      </c>
    </row>
    <row r="165" spans="1:6" s="136" customFormat="1" ht="14.25">
      <c r="A165" s="133" t="s">
        <v>231</v>
      </c>
      <c r="B165" s="64"/>
      <c r="C165" s="124" t="s">
        <v>232</v>
      </c>
      <c r="D165" s="122"/>
      <c r="E165" s="122"/>
      <c r="F165" s="224">
        <f>F166+F184</f>
        <v>21140.24354</v>
      </c>
    </row>
    <row r="166" spans="1:6" ht="12.75">
      <c r="A166" s="55" t="s">
        <v>165</v>
      </c>
      <c r="B166" s="64"/>
      <c r="C166" s="98" t="s">
        <v>232</v>
      </c>
      <c r="D166" s="51" t="s">
        <v>161</v>
      </c>
      <c r="E166" s="51"/>
      <c r="F166" s="336">
        <f>F167+F172+F174+F176+F182+F178+F180</f>
        <v>18065.24354</v>
      </c>
    </row>
    <row r="167" spans="1:8" s="49" customFormat="1" ht="39">
      <c r="A167" s="78" t="s">
        <v>245</v>
      </c>
      <c r="B167" s="64"/>
      <c r="C167" s="69" t="s">
        <v>232</v>
      </c>
      <c r="D167" s="68" t="s">
        <v>162</v>
      </c>
      <c r="E167" s="68"/>
      <c r="F167" s="340">
        <f>F168+F169+F170+F171</f>
        <v>7065.7</v>
      </c>
      <c r="H167" s="237"/>
    </row>
    <row r="168" spans="1:8" s="97" customFormat="1" ht="12.75">
      <c r="A168" s="64" t="s">
        <v>246</v>
      </c>
      <c r="B168" s="78"/>
      <c r="C168" s="69" t="s">
        <v>232</v>
      </c>
      <c r="D168" s="68" t="s">
        <v>162</v>
      </c>
      <c r="E168" s="68">
        <v>111</v>
      </c>
      <c r="F168" s="340">
        <f>4959.2+1497.7</f>
        <v>6456.9</v>
      </c>
      <c r="H168" s="245"/>
    </row>
    <row r="169" spans="1:8" s="56" customFormat="1" ht="25.5" hidden="1">
      <c r="A169" s="64" t="s">
        <v>247</v>
      </c>
      <c r="B169" s="64"/>
      <c r="C169" s="69" t="s">
        <v>232</v>
      </c>
      <c r="D169" s="68" t="s">
        <v>162</v>
      </c>
      <c r="E169" s="68">
        <v>112</v>
      </c>
      <c r="F169" s="340">
        <v>0</v>
      </c>
      <c r="H169" s="241"/>
    </row>
    <row r="170" spans="1:8" s="59" customFormat="1" ht="25.5">
      <c r="A170" s="64" t="s">
        <v>115</v>
      </c>
      <c r="B170" s="33"/>
      <c r="C170" s="69" t="s">
        <v>232</v>
      </c>
      <c r="D170" s="68" t="s">
        <v>162</v>
      </c>
      <c r="E170" s="68">
        <v>244</v>
      </c>
      <c r="F170" s="340">
        <f>319.62-20+189.18</f>
        <v>488.8</v>
      </c>
      <c r="H170" s="239"/>
    </row>
    <row r="171" spans="1:8" s="59" customFormat="1" ht="12.75">
      <c r="A171" s="64" t="s">
        <v>144</v>
      </c>
      <c r="B171" s="64"/>
      <c r="C171" s="69" t="s">
        <v>232</v>
      </c>
      <c r="D171" s="68" t="s">
        <v>162</v>
      </c>
      <c r="E171" s="68">
        <v>852</v>
      </c>
      <c r="F171" s="340">
        <f>20+100</f>
        <v>120</v>
      </c>
      <c r="H171" s="239"/>
    </row>
    <row r="172" spans="1:6" ht="25.5">
      <c r="A172" s="78" t="s">
        <v>397</v>
      </c>
      <c r="B172" s="33"/>
      <c r="C172" s="99" t="s">
        <v>232</v>
      </c>
      <c r="D172" s="75" t="s">
        <v>396</v>
      </c>
      <c r="E172" s="76"/>
      <c r="F172" s="344">
        <f>F173</f>
        <v>3835.51831</v>
      </c>
    </row>
    <row r="173" spans="1:6" ht="25.5">
      <c r="A173" s="64" t="s">
        <v>115</v>
      </c>
      <c r="B173" s="64"/>
      <c r="C173" s="99" t="s">
        <v>232</v>
      </c>
      <c r="D173" s="75" t="s">
        <v>396</v>
      </c>
      <c r="E173" s="76">
        <v>244</v>
      </c>
      <c r="F173" s="344">
        <f>2800+1035.51831</f>
        <v>3835.51831</v>
      </c>
    </row>
    <row r="174" spans="1:8" s="100" customFormat="1" ht="39">
      <c r="A174" s="33" t="s">
        <v>398</v>
      </c>
      <c r="B174" s="64"/>
      <c r="C174" s="99" t="s">
        <v>232</v>
      </c>
      <c r="D174" s="75" t="s">
        <v>399</v>
      </c>
      <c r="E174" s="76"/>
      <c r="F174" s="344">
        <f>F175</f>
        <v>150</v>
      </c>
      <c r="H174" s="250"/>
    </row>
    <row r="175" spans="1:8" s="95" customFormat="1" ht="25.5">
      <c r="A175" s="64" t="s">
        <v>115</v>
      </c>
      <c r="B175" s="64"/>
      <c r="C175" s="99" t="s">
        <v>232</v>
      </c>
      <c r="D175" s="75" t="s">
        <v>399</v>
      </c>
      <c r="E175" s="76">
        <v>244</v>
      </c>
      <c r="F175" s="344">
        <f>250-100</f>
        <v>150</v>
      </c>
      <c r="H175" s="248"/>
    </row>
    <row r="176" spans="1:8" s="59" customFormat="1" ht="25.5">
      <c r="A176" s="33" t="s">
        <v>400</v>
      </c>
      <c r="B176" s="79"/>
      <c r="C176" s="99" t="s">
        <v>232</v>
      </c>
      <c r="D176" s="75" t="s">
        <v>401</v>
      </c>
      <c r="E176" s="76"/>
      <c r="F176" s="344">
        <f>F177</f>
        <v>1033.26227</v>
      </c>
      <c r="H176" s="239"/>
    </row>
    <row r="177" spans="1:8" s="59" customFormat="1" ht="25.5">
      <c r="A177" s="64" t="s">
        <v>115</v>
      </c>
      <c r="B177" s="79"/>
      <c r="C177" s="99" t="s">
        <v>232</v>
      </c>
      <c r="D177" s="75" t="s">
        <v>401</v>
      </c>
      <c r="E177" s="76">
        <v>244</v>
      </c>
      <c r="F177" s="344">
        <f>700+100+233.26227</f>
        <v>1033.26227</v>
      </c>
      <c r="H177" s="239"/>
    </row>
    <row r="178" spans="1:6" s="59" customFormat="1" ht="25.5">
      <c r="A178" s="300" t="s">
        <v>63</v>
      </c>
      <c r="B178" s="84"/>
      <c r="C178" s="301" t="s">
        <v>232</v>
      </c>
      <c r="D178" s="302" t="s">
        <v>47</v>
      </c>
      <c r="E178" s="303"/>
      <c r="F178" s="344">
        <f>F179</f>
        <v>239.10922</v>
      </c>
    </row>
    <row r="179" spans="1:6" s="59" customFormat="1" ht="25.5">
      <c r="A179" s="304" t="s">
        <v>115</v>
      </c>
      <c r="B179" s="64"/>
      <c r="C179" s="301" t="s">
        <v>232</v>
      </c>
      <c r="D179" s="302" t="s">
        <v>47</v>
      </c>
      <c r="E179" s="303">
        <v>244</v>
      </c>
      <c r="F179" s="344">
        <v>239.10922</v>
      </c>
    </row>
    <row r="180" spans="1:6" s="59" customFormat="1" ht="39">
      <c r="A180" s="61" t="s">
        <v>71</v>
      </c>
      <c r="B180" s="64"/>
      <c r="C180" s="99" t="s">
        <v>232</v>
      </c>
      <c r="D180" s="75" t="s">
        <v>46</v>
      </c>
      <c r="E180" s="76"/>
      <c r="F180" s="227">
        <f>F181</f>
        <v>5278.15074</v>
      </c>
    </row>
    <row r="181" spans="1:6" s="59" customFormat="1" ht="25.5">
      <c r="A181" s="64" t="s">
        <v>115</v>
      </c>
      <c r="B181" s="64"/>
      <c r="C181" s="99" t="s">
        <v>232</v>
      </c>
      <c r="D181" s="75" t="s">
        <v>46</v>
      </c>
      <c r="E181" s="76">
        <v>244</v>
      </c>
      <c r="F181" s="227">
        <v>5278.15074</v>
      </c>
    </row>
    <row r="182" spans="1:6" s="59" customFormat="1" ht="25.5">
      <c r="A182" s="64" t="s">
        <v>0</v>
      </c>
      <c r="B182" s="64"/>
      <c r="C182" s="99" t="s">
        <v>232</v>
      </c>
      <c r="D182" s="75" t="s">
        <v>459</v>
      </c>
      <c r="E182" s="76"/>
      <c r="F182" s="344">
        <f>F183</f>
        <v>463.503</v>
      </c>
    </row>
    <row r="183" spans="1:6" s="59" customFormat="1" ht="25.5">
      <c r="A183" s="64" t="s">
        <v>115</v>
      </c>
      <c r="B183" s="64"/>
      <c r="C183" s="99" t="s">
        <v>232</v>
      </c>
      <c r="D183" s="75" t="s">
        <v>459</v>
      </c>
      <c r="E183" s="76">
        <v>244</v>
      </c>
      <c r="F183" s="344">
        <v>463.503</v>
      </c>
    </row>
    <row r="184" spans="1:8" s="96" customFormat="1" ht="25.5">
      <c r="A184" s="79" t="s">
        <v>402</v>
      </c>
      <c r="B184" s="79"/>
      <c r="C184" s="98" t="s">
        <v>232</v>
      </c>
      <c r="D184" s="83" t="s">
        <v>156</v>
      </c>
      <c r="E184" s="86"/>
      <c r="F184" s="345">
        <f>F185+F192</f>
        <v>3075</v>
      </c>
      <c r="H184" s="243"/>
    </row>
    <row r="185" spans="1:8" s="92" customFormat="1" ht="51.75">
      <c r="A185" s="79" t="s">
        <v>404</v>
      </c>
      <c r="B185" s="84"/>
      <c r="C185" s="98" t="s">
        <v>232</v>
      </c>
      <c r="D185" s="83" t="s">
        <v>403</v>
      </c>
      <c r="E185" s="86"/>
      <c r="F185" s="345">
        <f>F186+F188+F190</f>
        <v>2625</v>
      </c>
      <c r="H185" s="244"/>
    </row>
    <row r="186" spans="1:6" ht="64.5">
      <c r="A186" s="84" t="s">
        <v>433</v>
      </c>
      <c r="B186" s="64"/>
      <c r="C186" s="99" t="s">
        <v>232</v>
      </c>
      <c r="D186" s="75" t="s">
        <v>405</v>
      </c>
      <c r="E186" s="86"/>
      <c r="F186" s="344">
        <f>F187</f>
        <v>300</v>
      </c>
    </row>
    <row r="187" spans="1:6" ht="25.5">
      <c r="A187" s="64" t="s">
        <v>115</v>
      </c>
      <c r="B187" s="84"/>
      <c r="C187" s="99" t="s">
        <v>232</v>
      </c>
      <c r="D187" s="75" t="s">
        <v>405</v>
      </c>
      <c r="E187" s="76">
        <v>244</v>
      </c>
      <c r="F187" s="344">
        <f>155+145</f>
        <v>300</v>
      </c>
    </row>
    <row r="188" spans="1:6" ht="51.75">
      <c r="A188" s="64" t="s">
        <v>406</v>
      </c>
      <c r="B188" s="64"/>
      <c r="C188" s="99" t="s">
        <v>232</v>
      </c>
      <c r="D188" s="75" t="s">
        <v>407</v>
      </c>
      <c r="E188" s="86"/>
      <c r="F188" s="344">
        <f>F189</f>
        <v>82</v>
      </c>
    </row>
    <row r="189" spans="1:6" ht="25.5">
      <c r="A189" s="64" t="s">
        <v>115</v>
      </c>
      <c r="B189" s="121"/>
      <c r="C189" s="99" t="s">
        <v>232</v>
      </c>
      <c r="D189" s="75" t="s">
        <v>407</v>
      </c>
      <c r="E189" s="76">
        <v>244</v>
      </c>
      <c r="F189" s="344">
        <v>82</v>
      </c>
    </row>
    <row r="190" spans="1:6" ht="51.75">
      <c r="A190" s="64" t="s">
        <v>408</v>
      </c>
      <c r="B190" s="121"/>
      <c r="C190" s="99" t="s">
        <v>232</v>
      </c>
      <c r="D190" s="75" t="s">
        <v>415</v>
      </c>
      <c r="E190" s="86"/>
      <c r="F190" s="344">
        <f>F191</f>
        <v>2243</v>
      </c>
    </row>
    <row r="191" spans="1:6" ht="25.5">
      <c r="A191" s="64" t="s">
        <v>115</v>
      </c>
      <c r="B191" s="121"/>
      <c r="C191" s="99" t="s">
        <v>232</v>
      </c>
      <c r="D191" s="75" t="s">
        <v>415</v>
      </c>
      <c r="E191" s="76">
        <v>244</v>
      </c>
      <c r="F191" s="344">
        <f>2432.18-189.18</f>
        <v>2243</v>
      </c>
    </row>
    <row r="192" spans="1:8" s="92" customFormat="1" ht="51.75">
      <c r="A192" s="79" t="s">
        <v>409</v>
      </c>
      <c r="B192" s="121"/>
      <c r="C192" s="98" t="s">
        <v>232</v>
      </c>
      <c r="D192" s="83" t="s">
        <v>241</v>
      </c>
      <c r="E192" s="86"/>
      <c r="F192" s="345">
        <f>F193+F195</f>
        <v>450</v>
      </c>
      <c r="H192" s="244"/>
    </row>
    <row r="193" spans="1:6" ht="64.5">
      <c r="A193" s="84" t="s">
        <v>34</v>
      </c>
      <c r="B193" s="121"/>
      <c r="C193" s="99" t="s">
        <v>232</v>
      </c>
      <c r="D193" s="75" t="s">
        <v>422</v>
      </c>
      <c r="E193" s="86"/>
      <c r="F193" s="344">
        <f>F194</f>
        <v>450</v>
      </c>
    </row>
    <row r="194" spans="1:6" ht="25.5">
      <c r="A194" s="64" t="s">
        <v>115</v>
      </c>
      <c r="B194" s="121"/>
      <c r="C194" s="99" t="s">
        <v>232</v>
      </c>
      <c r="D194" s="75" t="s">
        <v>422</v>
      </c>
      <c r="E194" s="76">
        <v>244</v>
      </c>
      <c r="F194" s="344">
        <f>227+223</f>
        <v>450</v>
      </c>
    </row>
    <row r="195" spans="1:6" ht="51.75" hidden="1">
      <c r="A195" s="84" t="s">
        <v>434</v>
      </c>
      <c r="B195" s="55"/>
      <c r="C195" s="99" t="s">
        <v>232</v>
      </c>
      <c r="D195" s="75" t="s">
        <v>423</v>
      </c>
      <c r="E195" s="86"/>
      <c r="F195" s="344">
        <f>F196</f>
        <v>0</v>
      </c>
    </row>
    <row r="196" spans="1:6" ht="25.5" hidden="1">
      <c r="A196" s="64" t="s">
        <v>115</v>
      </c>
      <c r="B196" s="61"/>
      <c r="C196" s="99" t="s">
        <v>232</v>
      </c>
      <c r="D196" s="75" t="s">
        <v>423</v>
      </c>
      <c r="E196" s="76">
        <v>244</v>
      </c>
      <c r="F196" s="344"/>
    </row>
    <row r="197" spans="1:8" s="135" customFormat="1" ht="14.25">
      <c r="A197" s="121" t="s">
        <v>182</v>
      </c>
      <c r="B197" s="61"/>
      <c r="C197" s="123" t="s">
        <v>179</v>
      </c>
      <c r="D197" s="122"/>
      <c r="E197" s="122"/>
      <c r="F197" s="337">
        <f>F198</f>
        <v>12891.800000000001</v>
      </c>
      <c r="H197" s="251"/>
    </row>
    <row r="198" spans="1:8" s="132" customFormat="1" ht="14.25">
      <c r="A198" s="121" t="s">
        <v>93</v>
      </c>
      <c r="B198" s="61"/>
      <c r="C198" s="123" t="s">
        <v>92</v>
      </c>
      <c r="D198" s="122"/>
      <c r="E198" s="122"/>
      <c r="F198" s="337">
        <f>F208+F214+F217+F199</f>
        <v>12891.800000000001</v>
      </c>
      <c r="H198" s="247"/>
    </row>
    <row r="199" spans="1:8" ht="13.5">
      <c r="A199" s="121" t="s">
        <v>165</v>
      </c>
      <c r="B199" s="61"/>
      <c r="C199" s="123" t="s">
        <v>92</v>
      </c>
      <c r="D199" s="122" t="s">
        <v>161</v>
      </c>
      <c r="E199" s="122"/>
      <c r="F199" s="337">
        <f>F205+F200+F203</f>
        <v>1395.2</v>
      </c>
      <c r="H199" s="48"/>
    </row>
    <row r="200" spans="1:6" s="59" customFormat="1" ht="25.5">
      <c r="A200" s="61" t="s">
        <v>43</v>
      </c>
      <c r="B200" s="71"/>
      <c r="C200" s="58" t="s">
        <v>92</v>
      </c>
      <c r="D200" s="1" t="s">
        <v>42</v>
      </c>
      <c r="E200" s="1"/>
      <c r="F200" s="226">
        <f>F201+F202</f>
        <v>1045.2</v>
      </c>
    </row>
    <row r="201" spans="1:6" s="59" customFormat="1" ht="25.5">
      <c r="A201" s="61" t="s">
        <v>115</v>
      </c>
      <c r="B201" s="55"/>
      <c r="C201" s="58" t="s">
        <v>92</v>
      </c>
      <c r="D201" s="1" t="s">
        <v>42</v>
      </c>
      <c r="E201" s="1" t="s">
        <v>140</v>
      </c>
      <c r="F201" s="226">
        <v>322.2</v>
      </c>
    </row>
    <row r="202" spans="1:6" s="59" customFormat="1" ht="12.75">
      <c r="A202" s="65" t="s">
        <v>147</v>
      </c>
      <c r="B202" s="61"/>
      <c r="C202" s="58" t="s">
        <v>92</v>
      </c>
      <c r="D202" s="1" t="s">
        <v>42</v>
      </c>
      <c r="E202" s="1" t="s">
        <v>148</v>
      </c>
      <c r="F202" s="226">
        <v>723</v>
      </c>
    </row>
    <row r="203" spans="1:6" s="59" customFormat="1" ht="12.75">
      <c r="A203" s="61" t="s">
        <v>41</v>
      </c>
      <c r="B203" s="65"/>
      <c r="C203" s="58" t="s">
        <v>92</v>
      </c>
      <c r="D203" s="1" t="s">
        <v>40</v>
      </c>
      <c r="E203" s="1"/>
      <c r="F203" s="226">
        <f>F204</f>
        <v>130</v>
      </c>
    </row>
    <row r="204" spans="1:6" s="59" customFormat="1" ht="25.5">
      <c r="A204" s="61" t="s">
        <v>115</v>
      </c>
      <c r="B204" s="79"/>
      <c r="C204" s="58" t="s">
        <v>92</v>
      </c>
      <c r="D204" s="1" t="s">
        <v>40</v>
      </c>
      <c r="E204" s="1" t="s">
        <v>143</v>
      </c>
      <c r="F204" s="226">
        <v>130</v>
      </c>
    </row>
    <row r="205" spans="1:6" s="59" customFormat="1" ht="12.75">
      <c r="A205" s="61" t="s">
        <v>458</v>
      </c>
      <c r="B205" s="84"/>
      <c r="C205" s="58" t="s">
        <v>92</v>
      </c>
      <c r="D205" s="1" t="s">
        <v>457</v>
      </c>
      <c r="E205" s="1"/>
      <c r="F205" s="341">
        <f>F206</f>
        <v>220</v>
      </c>
    </row>
    <row r="206" spans="1:6" s="59" customFormat="1" ht="12.75">
      <c r="A206" s="61" t="s">
        <v>147</v>
      </c>
      <c r="B206" s="61"/>
      <c r="C206" s="58" t="s">
        <v>92</v>
      </c>
      <c r="D206" s="1" t="s">
        <v>457</v>
      </c>
      <c r="E206" s="1" t="s">
        <v>148</v>
      </c>
      <c r="F206" s="341">
        <v>220</v>
      </c>
    </row>
    <row r="207" spans="1:8" s="132" customFormat="1" ht="45.75" customHeight="1">
      <c r="A207" s="121" t="s">
        <v>420</v>
      </c>
      <c r="B207" s="61"/>
      <c r="C207" s="123" t="s">
        <v>92</v>
      </c>
      <c r="D207" s="122" t="s">
        <v>77</v>
      </c>
      <c r="E207" s="122"/>
      <c r="F207" s="337"/>
      <c r="H207" s="247"/>
    </row>
    <row r="208" spans="1:8" s="92" customFormat="1" ht="64.5">
      <c r="A208" s="55" t="s">
        <v>329</v>
      </c>
      <c r="B208" s="121"/>
      <c r="C208" s="50" t="s">
        <v>92</v>
      </c>
      <c r="D208" s="51" t="s">
        <v>85</v>
      </c>
      <c r="E208" s="51"/>
      <c r="F208" s="336">
        <f>F209</f>
        <v>3226.6000000000004</v>
      </c>
      <c r="H208" s="244"/>
    </row>
    <row r="209" spans="1:6" ht="78">
      <c r="A209" s="61" t="s">
        <v>330</v>
      </c>
      <c r="B209" s="121"/>
      <c r="C209" s="58" t="s">
        <v>92</v>
      </c>
      <c r="D209" s="1" t="s">
        <v>96</v>
      </c>
      <c r="E209" s="1"/>
      <c r="F209" s="341">
        <f>F210+F211+F212+F213</f>
        <v>3226.6000000000004</v>
      </c>
    </row>
    <row r="210" spans="1:6" ht="25.5">
      <c r="A210" s="61" t="s">
        <v>139</v>
      </c>
      <c r="B210" s="53"/>
      <c r="C210" s="58" t="s">
        <v>92</v>
      </c>
      <c r="D210" s="1" t="s">
        <v>96</v>
      </c>
      <c r="E210" s="1" t="s">
        <v>140</v>
      </c>
      <c r="F210" s="341">
        <v>2640.6</v>
      </c>
    </row>
    <row r="211" spans="1:6" ht="25.5">
      <c r="A211" s="61" t="s">
        <v>141</v>
      </c>
      <c r="B211" s="55"/>
      <c r="C211" s="58" t="s">
        <v>92</v>
      </c>
      <c r="D211" s="1" t="s">
        <v>96</v>
      </c>
      <c r="E211" s="1" t="s">
        <v>142</v>
      </c>
      <c r="F211" s="341">
        <v>6.3</v>
      </c>
    </row>
    <row r="212" spans="1:6" ht="25.5">
      <c r="A212" s="61" t="s">
        <v>115</v>
      </c>
      <c r="B212" s="33"/>
      <c r="C212" s="58" t="s">
        <v>92</v>
      </c>
      <c r="D212" s="1" t="s">
        <v>96</v>
      </c>
      <c r="E212" s="1" t="s">
        <v>143</v>
      </c>
      <c r="F212" s="341">
        <v>579.7</v>
      </c>
    </row>
    <row r="213" spans="1:8" s="49" customFormat="1" ht="12.75" hidden="1">
      <c r="A213" s="71" t="s">
        <v>144</v>
      </c>
      <c r="B213" s="33"/>
      <c r="C213" s="58" t="s">
        <v>92</v>
      </c>
      <c r="D213" s="1" t="s">
        <v>96</v>
      </c>
      <c r="E213" s="1" t="s">
        <v>145</v>
      </c>
      <c r="F213" s="341">
        <v>0</v>
      </c>
      <c r="H213" s="237"/>
    </row>
    <row r="214" spans="1:8" s="56" customFormat="1" ht="39">
      <c r="A214" s="55" t="s">
        <v>332</v>
      </c>
      <c r="B214" s="121"/>
      <c r="C214" s="50" t="s">
        <v>92</v>
      </c>
      <c r="D214" s="51" t="s">
        <v>86</v>
      </c>
      <c r="E214" s="51"/>
      <c r="F214" s="336">
        <f>F215</f>
        <v>6500</v>
      </c>
      <c r="H214" s="241"/>
    </row>
    <row r="215" spans="1:8" s="56" customFormat="1" ht="78">
      <c r="A215" s="61" t="s">
        <v>331</v>
      </c>
      <c r="B215" s="121"/>
      <c r="C215" s="58" t="s">
        <v>92</v>
      </c>
      <c r="D215" s="1" t="s">
        <v>97</v>
      </c>
      <c r="E215" s="1"/>
      <c r="F215" s="341">
        <f>F216</f>
        <v>6500</v>
      </c>
      <c r="H215" s="241"/>
    </row>
    <row r="216" spans="1:8" s="59" customFormat="1" ht="39">
      <c r="A216" s="65" t="s">
        <v>146</v>
      </c>
      <c r="B216" s="121"/>
      <c r="C216" s="58" t="s">
        <v>92</v>
      </c>
      <c r="D216" s="1" t="s">
        <v>97</v>
      </c>
      <c r="E216" s="1" t="s">
        <v>149</v>
      </c>
      <c r="F216" s="341">
        <v>6500</v>
      </c>
      <c r="H216" s="239"/>
    </row>
    <row r="217" spans="1:8" s="49" customFormat="1" ht="51.75">
      <c r="A217" s="79" t="s">
        <v>333</v>
      </c>
      <c r="B217" s="121"/>
      <c r="C217" s="50" t="s">
        <v>92</v>
      </c>
      <c r="D217" s="83" t="s">
        <v>87</v>
      </c>
      <c r="E217" s="86"/>
      <c r="F217" s="345">
        <f>F218</f>
        <v>1770</v>
      </c>
      <c r="H217" s="237"/>
    </row>
    <row r="218" spans="1:8" s="49" customFormat="1" ht="64.5">
      <c r="A218" s="84" t="s">
        <v>334</v>
      </c>
      <c r="B218" s="121"/>
      <c r="C218" s="58" t="s">
        <v>92</v>
      </c>
      <c r="D218" s="83" t="s">
        <v>347</v>
      </c>
      <c r="E218" s="86"/>
      <c r="F218" s="344">
        <f>F219+F220</f>
        <v>1770</v>
      </c>
      <c r="H218" s="237"/>
    </row>
    <row r="219" spans="1:8" s="56" customFormat="1" ht="25.5">
      <c r="A219" s="61" t="s">
        <v>115</v>
      </c>
      <c r="B219" s="53"/>
      <c r="C219" s="58" t="s">
        <v>92</v>
      </c>
      <c r="D219" s="1" t="s">
        <v>347</v>
      </c>
      <c r="E219" s="1" t="s">
        <v>143</v>
      </c>
      <c r="F219" s="341">
        <f>129+611</f>
        <v>740</v>
      </c>
      <c r="H219" s="241"/>
    </row>
    <row r="220" spans="1:8" s="59" customFormat="1" ht="12.75">
      <c r="A220" s="61" t="s">
        <v>147</v>
      </c>
      <c r="B220" s="55"/>
      <c r="C220" s="58" t="s">
        <v>92</v>
      </c>
      <c r="D220" s="1" t="s">
        <v>347</v>
      </c>
      <c r="E220" s="1" t="s">
        <v>148</v>
      </c>
      <c r="F220" s="341">
        <f>960+40+30</f>
        <v>1030</v>
      </c>
      <c r="H220" s="239"/>
    </row>
    <row r="221" spans="1:8" s="143" customFormat="1" ht="14.25">
      <c r="A221" s="121" t="s">
        <v>171</v>
      </c>
      <c r="B221" s="60"/>
      <c r="C221" s="123" t="s">
        <v>172</v>
      </c>
      <c r="D221" s="122"/>
      <c r="E221" s="122"/>
      <c r="F221" s="337">
        <f>F222+F227</f>
        <v>8751.144999999999</v>
      </c>
      <c r="H221" s="240"/>
    </row>
    <row r="222" spans="1:8" s="143" customFormat="1" ht="14.25">
      <c r="A222" s="121" t="s">
        <v>111</v>
      </c>
      <c r="B222" s="61"/>
      <c r="C222" s="123" t="s">
        <v>166</v>
      </c>
      <c r="D222" s="122"/>
      <c r="E222" s="122"/>
      <c r="F222" s="337">
        <f>F223</f>
        <v>236.88</v>
      </c>
      <c r="H222" s="240"/>
    </row>
    <row r="223" spans="1:8" s="101" customFormat="1" ht="25.5">
      <c r="A223" s="53" t="s">
        <v>339</v>
      </c>
      <c r="B223" s="121"/>
      <c r="C223" s="50" t="s">
        <v>166</v>
      </c>
      <c r="D223" s="51" t="s">
        <v>79</v>
      </c>
      <c r="E223" s="51"/>
      <c r="F223" s="336">
        <f>F224</f>
        <v>236.88</v>
      </c>
      <c r="H223" s="249"/>
    </row>
    <row r="224" spans="1:8" s="101" customFormat="1" ht="51.75">
      <c r="A224" s="55" t="s">
        <v>340</v>
      </c>
      <c r="B224" s="121"/>
      <c r="C224" s="50" t="s">
        <v>166</v>
      </c>
      <c r="D224" s="51" t="s">
        <v>89</v>
      </c>
      <c r="E224" s="51"/>
      <c r="F224" s="336">
        <f>F225</f>
        <v>236.88</v>
      </c>
      <c r="H224" s="249"/>
    </row>
    <row r="225" spans="1:8" s="59" customFormat="1" ht="51.75">
      <c r="A225" s="33" t="s">
        <v>341</v>
      </c>
      <c r="B225" s="53"/>
      <c r="C225" s="58" t="s">
        <v>166</v>
      </c>
      <c r="D225" s="1" t="s">
        <v>338</v>
      </c>
      <c r="E225" s="1"/>
      <c r="F225" s="341">
        <f>F226</f>
        <v>236.88</v>
      </c>
      <c r="H225" s="239"/>
    </row>
    <row r="226" spans="1:8" s="59" customFormat="1" ht="25.5">
      <c r="A226" s="33" t="s">
        <v>112</v>
      </c>
      <c r="B226" s="55"/>
      <c r="C226" s="58" t="s">
        <v>166</v>
      </c>
      <c r="D226" s="1" t="s">
        <v>338</v>
      </c>
      <c r="E226" s="1" t="s">
        <v>110</v>
      </c>
      <c r="F226" s="341">
        <v>236.88</v>
      </c>
      <c r="H226" s="239"/>
    </row>
    <row r="227" spans="1:8" s="143" customFormat="1" ht="14.25">
      <c r="A227" s="121" t="s">
        <v>158</v>
      </c>
      <c r="B227" s="61"/>
      <c r="C227" s="123" t="s">
        <v>157</v>
      </c>
      <c r="D227" s="122"/>
      <c r="E227" s="122"/>
      <c r="F227" s="337">
        <f>F232+F228</f>
        <v>8514.265</v>
      </c>
      <c r="H227" s="240"/>
    </row>
    <row r="228" spans="1:6" ht="12.75">
      <c r="A228" s="53" t="s">
        <v>242</v>
      </c>
      <c r="B228" s="61"/>
      <c r="C228" s="98" t="s">
        <v>157</v>
      </c>
      <c r="D228" s="72" t="s">
        <v>74</v>
      </c>
      <c r="E228" s="72"/>
      <c r="F228" s="339">
        <f>F229</f>
        <v>70</v>
      </c>
    </row>
    <row r="229" spans="1:6" ht="12.75">
      <c r="A229" s="55" t="s">
        <v>165</v>
      </c>
      <c r="B229" s="61"/>
      <c r="C229" s="98" t="s">
        <v>157</v>
      </c>
      <c r="D229" s="51" t="s">
        <v>161</v>
      </c>
      <c r="E229" s="51"/>
      <c r="F229" s="336">
        <f>F230</f>
        <v>70</v>
      </c>
    </row>
    <row r="230" spans="1:8" s="49" customFormat="1" ht="39">
      <c r="A230" s="78" t="s">
        <v>439</v>
      </c>
      <c r="B230" s="61"/>
      <c r="C230" s="98" t="s">
        <v>157</v>
      </c>
      <c r="D230" s="68" t="s">
        <v>438</v>
      </c>
      <c r="E230" s="68"/>
      <c r="F230" s="340">
        <f>F231</f>
        <v>70</v>
      </c>
      <c r="H230" s="237"/>
    </row>
    <row r="231" spans="1:8" s="49" customFormat="1" ht="27.75" customHeight="1">
      <c r="A231" s="78" t="s">
        <v>440</v>
      </c>
      <c r="B231" s="61"/>
      <c r="C231" s="98" t="s">
        <v>157</v>
      </c>
      <c r="D231" s="68" t="s">
        <v>438</v>
      </c>
      <c r="E231" s="70">
        <v>314</v>
      </c>
      <c r="F231" s="340">
        <v>70</v>
      </c>
      <c r="H231" s="237"/>
    </row>
    <row r="232" spans="1:8" s="101" customFormat="1" ht="57.75" customHeight="1">
      <c r="A232" s="53" t="s">
        <v>335</v>
      </c>
      <c r="B232" s="61"/>
      <c r="C232" s="98" t="s">
        <v>157</v>
      </c>
      <c r="D232" s="51" t="s">
        <v>75</v>
      </c>
      <c r="E232" s="51"/>
      <c r="F232" s="336">
        <f>F233</f>
        <v>8444.265</v>
      </c>
      <c r="H232" s="249"/>
    </row>
    <row r="233" spans="1:8" s="101" customFormat="1" ht="90.75">
      <c r="A233" s="55" t="s">
        <v>337</v>
      </c>
      <c r="B233" s="61"/>
      <c r="C233" s="98" t="s">
        <v>157</v>
      </c>
      <c r="D233" s="51" t="s">
        <v>84</v>
      </c>
      <c r="E233" s="51"/>
      <c r="F233" s="336">
        <f>F234+F237+F240+F243</f>
        <v>8444.265</v>
      </c>
      <c r="H233" s="249"/>
    </row>
    <row r="234" spans="1:8" s="59" customFormat="1" ht="103.5">
      <c r="A234" s="60" t="s">
        <v>445</v>
      </c>
      <c r="B234" s="61"/>
      <c r="C234" s="99" t="s">
        <v>157</v>
      </c>
      <c r="D234" s="1" t="s">
        <v>336</v>
      </c>
      <c r="E234" s="1"/>
      <c r="F234" s="341">
        <f>F235+F236</f>
        <v>691.9899999999999</v>
      </c>
      <c r="H234" s="239"/>
    </row>
    <row r="235" spans="1:8" s="95" customFormat="1" ht="12.75" hidden="1">
      <c r="A235" s="61" t="s">
        <v>98</v>
      </c>
      <c r="B235" s="53"/>
      <c r="C235" s="99" t="s">
        <v>157</v>
      </c>
      <c r="D235" s="1" t="s">
        <v>336</v>
      </c>
      <c r="E235" s="1" t="s">
        <v>151</v>
      </c>
      <c r="F235" s="341"/>
      <c r="H235" s="248"/>
    </row>
    <row r="236" spans="1:8" s="95" customFormat="1" ht="12.75">
      <c r="A236" s="61" t="s">
        <v>437</v>
      </c>
      <c r="B236" s="55"/>
      <c r="C236" s="99" t="s">
        <v>157</v>
      </c>
      <c r="D236" s="1" t="s">
        <v>336</v>
      </c>
      <c r="E236" s="1" t="s">
        <v>436</v>
      </c>
      <c r="F236" s="341">
        <f>1500-12.124-277.219-200-210.1-108.567</f>
        <v>691.9899999999999</v>
      </c>
      <c r="H236" s="248"/>
    </row>
    <row r="237" spans="1:6" s="59" customFormat="1" ht="25.5">
      <c r="A237" s="60" t="s">
        <v>36</v>
      </c>
      <c r="B237" s="84"/>
      <c r="C237" s="99" t="s">
        <v>157</v>
      </c>
      <c r="D237" s="1" t="s">
        <v>35</v>
      </c>
      <c r="E237" s="1"/>
      <c r="F237" s="226">
        <f>F238+F239</f>
        <v>754.5</v>
      </c>
    </row>
    <row r="238" spans="1:6" s="95" customFormat="1" ht="12.75" hidden="1">
      <c r="A238" s="61" t="s">
        <v>98</v>
      </c>
      <c r="B238" s="61"/>
      <c r="C238" s="99" t="s">
        <v>157</v>
      </c>
      <c r="D238" s="1" t="s">
        <v>336</v>
      </c>
      <c r="E238" s="1" t="s">
        <v>151</v>
      </c>
      <c r="F238" s="226"/>
    </row>
    <row r="239" spans="1:6" s="95" customFormat="1" ht="12" customHeight="1">
      <c r="A239" s="61" t="s">
        <v>437</v>
      </c>
      <c r="B239" s="315"/>
      <c r="C239" s="99" t="s">
        <v>157</v>
      </c>
      <c r="D239" s="1" t="s">
        <v>35</v>
      </c>
      <c r="E239" s="1" t="s">
        <v>436</v>
      </c>
      <c r="F239" s="226">
        <v>754.5</v>
      </c>
    </row>
    <row r="240" spans="1:6" s="59" customFormat="1" ht="51.75">
      <c r="A240" s="60" t="s">
        <v>64</v>
      </c>
      <c r="B240" s="91"/>
      <c r="C240" s="99" t="s">
        <v>157</v>
      </c>
      <c r="D240" s="1" t="s">
        <v>37</v>
      </c>
      <c r="E240" s="1"/>
      <c r="F240" s="226">
        <f>F241+F242</f>
        <v>4564.975</v>
      </c>
    </row>
    <row r="241" spans="1:6" s="95" customFormat="1" ht="12.75" hidden="1">
      <c r="A241" s="61" t="s">
        <v>98</v>
      </c>
      <c r="B241" s="91"/>
      <c r="C241" s="99" t="s">
        <v>157</v>
      </c>
      <c r="D241" s="1" t="s">
        <v>336</v>
      </c>
      <c r="E241" s="1" t="s">
        <v>151</v>
      </c>
      <c r="F241" s="226"/>
    </row>
    <row r="242" spans="1:6" s="95" customFormat="1" ht="12" customHeight="1">
      <c r="A242" s="61" t="s">
        <v>437</v>
      </c>
      <c r="B242" s="91"/>
      <c r="C242" s="99" t="s">
        <v>157</v>
      </c>
      <c r="D242" s="1" t="s">
        <v>37</v>
      </c>
      <c r="E242" s="1" t="s">
        <v>436</v>
      </c>
      <c r="F242" s="226">
        <v>4564.975</v>
      </c>
    </row>
    <row r="243" spans="1:6" s="59" customFormat="1" ht="25.5">
      <c r="A243" s="60" t="s">
        <v>39</v>
      </c>
      <c r="B243" s="91"/>
      <c r="C243" s="99" t="s">
        <v>157</v>
      </c>
      <c r="D243" s="1" t="s">
        <v>38</v>
      </c>
      <c r="E243" s="1"/>
      <c r="F243" s="226">
        <f>F244+F245</f>
        <v>2432.8</v>
      </c>
    </row>
    <row r="244" spans="1:6" s="95" customFormat="1" ht="12.75" hidden="1">
      <c r="A244" s="61" t="s">
        <v>98</v>
      </c>
      <c r="B244" s="91"/>
      <c r="C244" s="99" t="s">
        <v>157</v>
      </c>
      <c r="D244" s="1" t="s">
        <v>336</v>
      </c>
      <c r="E244" s="1" t="s">
        <v>151</v>
      </c>
      <c r="F244" s="226"/>
    </row>
    <row r="245" spans="1:6" s="95" customFormat="1" ht="12" customHeight="1">
      <c r="A245" s="61" t="s">
        <v>437</v>
      </c>
      <c r="B245" s="91"/>
      <c r="C245" s="99" t="s">
        <v>157</v>
      </c>
      <c r="D245" s="1" t="s">
        <v>38</v>
      </c>
      <c r="E245" s="1" t="s">
        <v>436</v>
      </c>
      <c r="F245" s="226">
        <v>2432.8</v>
      </c>
    </row>
    <row r="246" spans="1:8" s="134" customFormat="1" ht="14.25">
      <c r="A246" s="121" t="s">
        <v>183</v>
      </c>
      <c r="B246" s="91"/>
      <c r="C246" s="123" t="s">
        <v>180</v>
      </c>
      <c r="D246" s="122"/>
      <c r="E246" s="122"/>
      <c r="F246" s="337">
        <f>F247</f>
        <v>4730.84275</v>
      </c>
      <c r="H246" s="238"/>
    </row>
    <row r="247" spans="1:8" s="134" customFormat="1" ht="14.25">
      <c r="A247" s="121" t="s">
        <v>95</v>
      </c>
      <c r="B247" s="91"/>
      <c r="C247" s="123" t="s">
        <v>94</v>
      </c>
      <c r="D247" s="122"/>
      <c r="E247" s="122"/>
      <c r="F247" s="337">
        <f>F248+F252</f>
        <v>4730.84275</v>
      </c>
      <c r="H247" s="238"/>
    </row>
    <row r="248" spans="1:8" s="96" customFormat="1" ht="25.5">
      <c r="A248" s="53" t="s">
        <v>342</v>
      </c>
      <c r="B248" s="91"/>
      <c r="C248" s="50" t="s">
        <v>94</v>
      </c>
      <c r="D248" s="51" t="s">
        <v>78</v>
      </c>
      <c r="E248" s="51"/>
      <c r="F248" s="336">
        <f>F249</f>
        <v>1850</v>
      </c>
      <c r="H248" s="243"/>
    </row>
    <row r="249" spans="1:8" s="96" customFormat="1" ht="39">
      <c r="A249" s="55" t="s">
        <v>343</v>
      </c>
      <c r="B249" s="91"/>
      <c r="C249" s="50" t="s">
        <v>94</v>
      </c>
      <c r="D249" s="51" t="s">
        <v>88</v>
      </c>
      <c r="E249" s="51"/>
      <c r="F249" s="336">
        <f>F250</f>
        <v>1850</v>
      </c>
      <c r="H249" s="243"/>
    </row>
    <row r="250" spans="1:8" s="59" customFormat="1" ht="64.5">
      <c r="A250" s="61" t="s">
        <v>67</v>
      </c>
      <c r="B250" s="91"/>
      <c r="C250" s="58" t="s">
        <v>94</v>
      </c>
      <c r="D250" s="1" t="s">
        <v>421</v>
      </c>
      <c r="E250" s="1"/>
      <c r="F250" s="341">
        <f>F251</f>
        <v>1850</v>
      </c>
      <c r="H250" s="239"/>
    </row>
    <row r="251" spans="1:8" s="59" customFormat="1" ht="25.5">
      <c r="A251" s="61" t="s">
        <v>115</v>
      </c>
      <c r="B251" s="91"/>
      <c r="C251" s="58" t="s">
        <v>94</v>
      </c>
      <c r="D251" s="1" t="s">
        <v>421</v>
      </c>
      <c r="E251" s="1" t="s">
        <v>143</v>
      </c>
      <c r="F251" s="341">
        <f>2300+1000-1450</f>
        <v>1850</v>
      </c>
      <c r="H251" s="239"/>
    </row>
    <row r="252" spans="1:6" s="59" customFormat="1" ht="12.75">
      <c r="A252" s="53" t="s">
        <v>242</v>
      </c>
      <c r="B252" s="91"/>
      <c r="C252" s="98" t="s">
        <v>94</v>
      </c>
      <c r="D252" s="72" t="s">
        <v>74</v>
      </c>
      <c r="E252" s="51"/>
      <c r="F252" s="336">
        <f>F253</f>
        <v>2880.84275</v>
      </c>
    </row>
    <row r="253" spans="1:6" s="59" customFormat="1" ht="12.75">
      <c r="A253" s="55" t="s">
        <v>165</v>
      </c>
      <c r="B253" s="91"/>
      <c r="C253" s="98" t="s">
        <v>94</v>
      </c>
      <c r="D253" s="51" t="s">
        <v>161</v>
      </c>
      <c r="E253" s="1"/>
      <c r="F253" s="341">
        <f>F254+F256+F258</f>
        <v>2880.84275</v>
      </c>
    </row>
    <row r="254" spans="1:6" s="59" customFormat="1" ht="14.25" customHeight="1">
      <c r="A254" s="61" t="s">
        <v>13</v>
      </c>
      <c r="B254" s="91"/>
      <c r="C254" s="99" t="s">
        <v>94</v>
      </c>
      <c r="D254" s="1" t="s">
        <v>12</v>
      </c>
      <c r="E254" s="1"/>
      <c r="F254" s="341">
        <f>F255</f>
        <v>584.36749</v>
      </c>
    </row>
    <row r="255" spans="1:6" s="59" customFormat="1" ht="25.5">
      <c r="A255" s="61" t="s">
        <v>115</v>
      </c>
      <c r="B255" s="91"/>
      <c r="C255" s="99" t="s">
        <v>94</v>
      </c>
      <c r="D255" s="1" t="s">
        <v>12</v>
      </c>
      <c r="E255" s="1" t="s">
        <v>143</v>
      </c>
      <c r="F255" s="341">
        <f>510.1+74.26749</f>
        <v>584.36749</v>
      </c>
    </row>
    <row r="256" spans="1:6" s="59" customFormat="1" ht="12.75">
      <c r="A256" s="61" t="s">
        <v>26</v>
      </c>
      <c r="B256" s="91"/>
      <c r="C256" s="99" t="s">
        <v>94</v>
      </c>
      <c r="D256" s="1" t="s">
        <v>17</v>
      </c>
      <c r="E256" s="1"/>
      <c r="F256" s="341">
        <f>F257</f>
        <v>508</v>
      </c>
    </row>
    <row r="257" spans="1:6" s="59" customFormat="1" ht="25.5">
      <c r="A257" s="61" t="s">
        <v>115</v>
      </c>
      <c r="B257" s="91"/>
      <c r="C257" s="99" t="s">
        <v>94</v>
      </c>
      <c r="D257" s="1" t="s">
        <v>17</v>
      </c>
      <c r="E257" s="1" t="s">
        <v>143</v>
      </c>
      <c r="F257" s="341">
        <v>508</v>
      </c>
    </row>
    <row r="258" spans="1:6" s="59" customFormat="1" ht="39">
      <c r="A258" s="61" t="s">
        <v>71</v>
      </c>
      <c r="B258" s="91"/>
      <c r="C258" s="99" t="s">
        <v>94</v>
      </c>
      <c r="D258" s="1" t="s">
        <v>46</v>
      </c>
      <c r="E258" s="1"/>
      <c r="F258" s="226">
        <f>F259</f>
        <v>1788.47526</v>
      </c>
    </row>
    <row r="259" spans="1:7" s="59" customFormat="1" ht="25.5">
      <c r="A259" s="61" t="s">
        <v>115</v>
      </c>
      <c r="B259" s="91"/>
      <c r="C259" s="99" t="s">
        <v>94</v>
      </c>
      <c r="D259" s="1" t="s">
        <v>46</v>
      </c>
      <c r="E259" s="1" t="s">
        <v>143</v>
      </c>
      <c r="F259" s="226">
        <v>1788.47526</v>
      </c>
      <c r="G259" s="299"/>
    </row>
    <row r="260" spans="1:6" ht="12.75">
      <c r="A260" s="53" t="s">
        <v>242</v>
      </c>
      <c r="C260" s="98" t="s">
        <v>159</v>
      </c>
      <c r="D260" s="83" t="s">
        <v>74</v>
      </c>
      <c r="E260" s="86"/>
      <c r="F260" s="345">
        <f>F261</f>
        <v>575</v>
      </c>
    </row>
    <row r="261" spans="1:6" ht="12.75">
      <c r="A261" s="55" t="s">
        <v>165</v>
      </c>
      <c r="C261" s="98" t="s">
        <v>159</v>
      </c>
      <c r="D261" s="83" t="s">
        <v>161</v>
      </c>
      <c r="E261" s="86"/>
      <c r="F261" s="345">
        <f>F262</f>
        <v>575</v>
      </c>
    </row>
    <row r="262" spans="1:6" ht="64.5">
      <c r="A262" s="84" t="s">
        <v>323</v>
      </c>
      <c r="C262" s="99" t="s">
        <v>159</v>
      </c>
      <c r="D262" s="75" t="s">
        <v>348</v>
      </c>
      <c r="E262" s="86"/>
      <c r="F262" s="344">
        <f>F263</f>
        <v>575</v>
      </c>
    </row>
    <row r="263" spans="1:6" ht="39">
      <c r="A263" s="61" t="s">
        <v>109</v>
      </c>
      <c r="C263" s="99" t="s">
        <v>159</v>
      </c>
      <c r="D263" s="75" t="s">
        <v>348</v>
      </c>
      <c r="E263" s="76">
        <v>810</v>
      </c>
      <c r="F263" s="344">
        <v>575</v>
      </c>
    </row>
    <row r="264" spans="1:6" ht="12.75">
      <c r="A264" s="375" t="s">
        <v>90</v>
      </c>
      <c r="B264" s="376"/>
      <c r="C264" s="376"/>
      <c r="D264" s="376"/>
      <c r="E264" s="377"/>
      <c r="F264" s="339">
        <f>F13+F69+F77+F93+F112+F197+F221+F246+F260</f>
        <v>160372.72228999998</v>
      </c>
    </row>
    <row r="265" ht="12" customHeight="1"/>
    <row r="266" ht="12.75">
      <c r="F266" s="348"/>
    </row>
    <row r="267" ht="12.75">
      <c r="F267" s="349"/>
    </row>
    <row r="268" ht="12.75">
      <c r="F268" s="350"/>
    </row>
    <row r="269" ht="12.75">
      <c r="P269" s="174"/>
    </row>
    <row r="270" ht="12.75">
      <c r="P270" s="174"/>
    </row>
    <row r="271" spans="5:16" ht="12.75">
      <c r="E271" s="265"/>
      <c r="G271" s="266"/>
      <c r="H271" s="267"/>
      <c r="I271" s="266"/>
      <c r="J271" s="266"/>
      <c r="K271" s="266"/>
      <c r="L271" s="266"/>
      <c r="M271" s="266"/>
      <c r="N271" s="266"/>
      <c r="O271" s="266"/>
      <c r="P271" s="268"/>
    </row>
    <row r="272" spans="5:16" ht="12.75">
      <c r="E272" s="265"/>
      <c r="G272" s="266"/>
      <c r="H272" s="267"/>
      <c r="I272" s="266"/>
      <c r="J272" s="266"/>
      <c r="K272" s="266"/>
      <c r="L272" s="266"/>
      <c r="M272" s="266"/>
      <c r="N272" s="266"/>
      <c r="O272" s="266"/>
      <c r="P272" s="266"/>
    </row>
    <row r="273" spans="5:16" ht="12.75">
      <c r="E273" s="265"/>
      <c r="G273" s="266"/>
      <c r="H273" s="267"/>
      <c r="I273" s="266"/>
      <c r="J273" s="266"/>
      <c r="K273" s="266"/>
      <c r="L273" s="266"/>
      <c r="M273" s="266"/>
      <c r="N273" s="266"/>
      <c r="O273" s="266"/>
      <c r="P273" s="266"/>
    </row>
    <row r="274" spans="5:16" ht="12.75">
      <c r="E274" s="265"/>
      <c r="F274" s="350"/>
      <c r="G274" s="266"/>
      <c r="H274" s="267"/>
      <c r="I274" s="266"/>
      <c r="J274" s="266"/>
      <c r="K274" s="266"/>
      <c r="L274" s="266"/>
      <c r="M274" s="266"/>
      <c r="N274" s="266"/>
      <c r="O274" s="266"/>
      <c r="P274" s="266"/>
    </row>
    <row r="275" spans="5:16" ht="12.75">
      <c r="E275" s="265"/>
      <c r="G275" s="266"/>
      <c r="H275" s="267"/>
      <c r="I275" s="266"/>
      <c r="J275" s="266"/>
      <c r="K275" s="266"/>
      <c r="L275" s="266"/>
      <c r="M275" s="266"/>
      <c r="N275" s="266"/>
      <c r="O275" s="266"/>
      <c r="P275" s="266"/>
    </row>
    <row r="276" spans="6:9" ht="12.75">
      <c r="F276" s="350"/>
      <c r="I276" s="220"/>
    </row>
  </sheetData>
  <sheetProtection/>
  <autoFilter ref="A12:F264"/>
  <mergeCells count="2">
    <mergeCell ref="A8:F8"/>
    <mergeCell ref="A264:E264"/>
  </mergeCells>
  <printOptions/>
  <pageMargins left="0.5118110236220472" right="0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2014-10-24T10:58:56Z</cp:lastPrinted>
  <dcterms:created xsi:type="dcterms:W3CDTF">2013-10-22T11:59:53Z</dcterms:created>
  <dcterms:modified xsi:type="dcterms:W3CDTF">2014-10-28T10:47:14Z</dcterms:modified>
  <cp:category/>
  <cp:version/>
  <cp:contentType/>
  <cp:contentStatus/>
</cp:coreProperties>
</file>